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iczol\OneDrive\Documents\Home\Hasiči\Pokladna\Peněžní deník\"/>
    </mc:Choice>
  </mc:AlternateContent>
  <bookViews>
    <workbookView xWindow="0" yWindow="0" windowWidth="28800" windowHeight="12300"/>
  </bookViews>
  <sheets>
    <sheet name="Instrukce" sheetId="55" r:id="rId1"/>
    <sheet name="Historie verzí" sheetId="66" r:id="rId2"/>
    <sheet name="Základní údaje" sheetId="56" r:id="rId3"/>
    <sheet name="Deník" sheetId="1" r:id="rId4"/>
    <sheet name="Evidence DKP" sheetId="67" r:id="rId5"/>
    <sheet name="Přehled údajů k přiznání" sheetId="51" r:id="rId6"/>
    <sheet name="Přehled o majetku a závazcích" sheetId="65" r:id="rId7"/>
    <sheet name="Tisk deníku" sheetId="52" r:id="rId8"/>
    <sheet name="str 1" sheetId="57" r:id="rId9"/>
    <sheet name="str 2" sheetId="58" r:id="rId10"/>
    <sheet name="str 3" sheetId="59" r:id="rId11"/>
    <sheet name="str 4" sheetId="60" r:id="rId12"/>
    <sheet name="str 5" sheetId="61" r:id="rId13"/>
    <sheet name="str 6" sheetId="62" r:id="rId14"/>
    <sheet name="str 7" sheetId="63" r:id="rId15"/>
    <sheet name="str 8" sheetId="64" r:id="rId16"/>
    <sheet name="Povolené hodnoty" sheetId="50" r:id="rId17"/>
  </sheets>
  <definedNames>
    <definedName name="_xlnm._FilterDatabase" localSheetId="3" hidden="1">Deník!$A$4:$AF$218</definedName>
    <definedName name="_xlnm._FilterDatabase" localSheetId="16" hidden="1">'Povolené hodnoty'!#REF!</definedName>
    <definedName name="Klasifikace">'Povolené hodnoty'!$B$3:$B$6</definedName>
    <definedName name="_xlnm.Print_Area" localSheetId="0">Instrukce!$B$2:$B$12</definedName>
    <definedName name="_xlnm.Print_Area" localSheetId="6">'Přehled o majetku a závazcích'!$A$1:$H$33</definedName>
    <definedName name="_xlnm.Print_Area" localSheetId="5">'Přehled údajů k přiznání'!$B$2:$H$51</definedName>
    <definedName name="_xlnm.Print_Area" localSheetId="8">'str 1'!$A$1:$L$58</definedName>
    <definedName name="_xlnm.Print_Area" localSheetId="9">'str 2'!$A$1:$F$31</definedName>
    <definedName name="_xlnm.Print_Area" localSheetId="10">'str 3'!$A$1:$E$42</definedName>
    <definedName name="_xlnm.Print_Area" localSheetId="11">'str 4'!$A$1:$F$32</definedName>
    <definedName name="_xlnm.Print_Area" localSheetId="12">'str 5'!$A$1:$G$45</definedName>
    <definedName name="_xlnm.Print_Area" localSheetId="13">'str 6'!$A$1:$E$39</definedName>
    <definedName name="_xlnm.Print_Area" localSheetId="14">'str 7'!$A$1:$D$41</definedName>
    <definedName name="_xlnm.Print_Area" localSheetId="15">'str 8'!$A$1:$G$54</definedName>
    <definedName name="_xlnm.Print_Area" localSheetId="7">'Tisk deníku'!$A$3:$AA$41</definedName>
    <definedName name="Označení">'Povolené hodnoty'!$D$3:$D$16</definedName>
  </definedNames>
  <calcPr calcId="162913"/>
</workbook>
</file>

<file path=xl/calcChain.xml><?xml version="1.0" encoding="utf-8"?>
<calcChain xmlns="http://schemas.openxmlformats.org/spreadsheetml/2006/main">
  <c r="B55" i="67" l="1"/>
  <c r="A54" i="67"/>
  <c r="D4" i="67"/>
  <c r="F55" i="67"/>
  <c r="E55" i="67"/>
  <c r="G5" i="67"/>
  <c r="G6" i="67" s="1"/>
  <c r="G7" i="67" s="1"/>
  <c r="G8" i="67" s="1"/>
  <c r="G9" i="67" s="1"/>
  <c r="G10" i="67" s="1"/>
  <c r="G11" i="67" s="1"/>
  <c r="G12" i="67" s="1"/>
  <c r="G13" i="67" s="1"/>
  <c r="G14" i="67" s="1"/>
  <c r="G15" i="67" s="1"/>
  <c r="G16" i="67" s="1"/>
  <c r="G17" i="67" s="1"/>
  <c r="G18" i="67" s="1"/>
  <c r="G19" i="67" s="1"/>
  <c r="G20" i="67" s="1"/>
  <c r="G21" i="67" s="1"/>
  <c r="G22" i="67" s="1"/>
  <c r="G23" i="67" s="1"/>
  <c r="G24" i="67" s="1"/>
  <c r="G25" i="67" s="1"/>
  <c r="G26" i="67" s="1"/>
  <c r="G27" i="67" s="1"/>
  <c r="G28" i="67" s="1"/>
  <c r="G29" i="67" s="1"/>
  <c r="G30" i="67" s="1"/>
  <c r="G31" i="67" s="1"/>
  <c r="G32" i="67" s="1"/>
  <c r="G33" i="67" s="1"/>
  <c r="G34" i="67" s="1"/>
  <c r="G35" i="67" s="1"/>
  <c r="G36" i="67" s="1"/>
  <c r="G37" i="67" s="1"/>
  <c r="G38" i="67" s="1"/>
  <c r="G39" i="67" s="1"/>
  <c r="G40" i="67" s="1"/>
  <c r="G41" i="67" s="1"/>
  <c r="G42" i="67" s="1"/>
  <c r="G43" i="67" s="1"/>
  <c r="G44" i="67" s="1"/>
  <c r="G45" i="67" s="1"/>
  <c r="G46" i="67" s="1"/>
  <c r="G47" i="67" s="1"/>
  <c r="G48" i="67" s="1"/>
  <c r="G49" i="67" s="1"/>
  <c r="G50" i="67" s="1"/>
  <c r="G51" i="67" s="1"/>
  <c r="G52" i="67" s="1"/>
  <c r="G53" i="67" s="1"/>
  <c r="G54" i="67" s="1"/>
  <c r="A5" i="67"/>
  <c r="A6" i="67" s="1"/>
  <c r="A7" i="67" s="1"/>
  <c r="A8" i="67" s="1"/>
  <c r="A9" i="67" s="1"/>
  <c r="A10" i="67" s="1"/>
  <c r="A11" i="67" s="1"/>
  <c r="A12" i="67" s="1"/>
  <c r="A13" i="67" s="1"/>
  <c r="A14" i="67" s="1"/>
  <c r="A15" i="67" s="1"/>
  <c r="A16" i="67" s="1"/>
  <c r="A17" i="67" s="1"/>
  <c r="A18" i="67" s="1"/>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A48" i="67" s="1"/>
  <c r="A49" i="67" s="1"/>
  <c r="A50" i="67" s="1"/>
  <c r="A51" i="67" s="1"/>
  <c r="A52" i="67" s="1"/>
  <c r="A53" i="67" s="1"/>
  <c r="G55" i="67" l="1"/>
  <c r="C35" i="63" l="1"/>
  <c r="C33" i="63"/>
  <c r="G20" i="51" l="1"/>
  <c r="E20" i="51"/>
  <c r="G17" i="51"/>
  <c r="G16" i="51"/>
  <c r="E17" i="51"/>
  <c r="E16" i="51"/>
  <c r="G15" i="51"/>
  <c r="E15" i="51"/>
  <c r="G11" i="51"/>
  <c r="E11" i="51"/>
  <c r="AF5" i="1" l="1"/>
  <c r="B13" i="55" l="1"/>
  <c r="A29" i="57"/>
  <c r="G4" i="65"/>
  <c r="A4" i="65"/>
  <c r="A6" i="65"/>
  <c r="B6" i="51" l="1"/>
  <c r="B7" i="51"/>
  <c r="AF215" i="1" l="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6" i="1"/>
  <c r="AD7" i="1"/>
  <c r="AF24" i="1" l="1"/>
  <c r="AF64" i="1"/>
  <c r="AF96" i="1"/>
  <c r="AF136" i="1"/>
  <c r="AF168" i="1"/>
  <c r="AF208" i="1"/>
  <c r="AF9" i="1"/>
  <c r="AF17" i="1"/>
  <c r="AF25" i="1"/>
  <c r="AF33" i="1"/>
  <c r="AF41" i="1"/>
  <c r="AF49" i="1"/>
  <c r="AF57" i="1"/>
  <c r="AF65" i="1"/>
  <c r="AF73" i="1"/>
  <c r="AF81" i="1"/>
  <c r="AF89" i="1"/>
  <c r="AF97" i="1"/>
  <c r="AF105" i="1"/>
  <c r="AF113" i="1"/>
  <c r="AF121" i="1"/>
  <c r="AF129" i="1"/>
  <c r="AF137" i="1"/>
  <c r="AF145" i="1"/>
  <c r="AF153" i="1"/>
  <c r="AF161" i="1"/>
  <c r="AF169" i="1"/>
  <c r="AF177" i="1"/>
  <c r="AF185" i="1"/>
  <c r="AF193" i="1"/>
  <c r="AF201" i="1"/>
  <c r="AF209" i="1"/>
  <c r="AF32" i="1"/>
  <c r="AF56" i="1"/>
  <c r="AF88" i="1"/>
  <c r="AF128" i="1"/>
  <c r="AF160" i="1"/>
  <c r="AF200" i="1"/>
  <c r="AF10" i="1"/>
  <c r="AF18" i="1"/>
  <c r="AF26" i="1"/>
  <c r="AF34" i="1"/>
  <c r="AF42" i="1"/>
  <c r="AF50" i="1"/>
  <c r="AF58" i="1"/>
  <c r="AF66" i="1"/>
  <c r="AF74" i="1"/>
  <c r="AF82" i="1"/>
  <c r="AF90" i="1"/>
  <c r="AF98" i="1"/>
  <c r="AF106" i="1"/>
  <c r="AF114" i="1"/>
  <c r="AF122" i="1"/>
  <c r="AF130" i="1"/>
  <c r="AF138" i="1"/>
  <c r="AF146" i="1"/>
  <c r="AF154" i="1"/>
  <c r="AF162" i="1"/>
  <c r="AF170" i="1"/>
  <c r="AF178" i="1"/>
  <c r="AF186" i="1"/>
  <c r="AF194" i="1"/>
  <c r="AF202" i="1"/>
  <c r="AF210" i="1"/>
  <c r="AF8" i="1"/>
  <c r="AF40" i="1"/>
  <c r="AF72" i="1"/>
  <c r="AF104" i="1"/>
  <c r="AF144" i="1"/>
  <c r="AF176" i="1"/>
  <c r="AF192" i="1"/>
  <c r="AF11" i="1"/>
  <c r="AF19" i="1"/>
  <c r="AF27" i="1"/>
  <c r="AF35" i="1"/>
  <c r="AF43" i="1"/>
  <c r="AF51" i="1"/>
  <c r="AF59" i="1"/>
  <c r="AF67" i="1"/>
  <c r="AF75" i="1"/>
  <c r="AF83" i="1"/>
  <c r="AF91" i="1"/>
  <c r="AF99" i="1"/>
  <c r="AF107" i="1"/>
  <c r="AF115" i="1"/>
  <c r="AF123" i="1"/>
  <c r="AF131" i="1"/>
  <c r="AF139" i="1"/>
  <c r="AF147" i="1"/>
  <c r="AF155" i="1"/>
  <c r="AF163" i="1"/>
  <c r="AF171" i="1"/>
  <c r="AF179" i="1"/>
  <c r="AF187" i="1"/>
  <c r="AF195" i="1"/>
  <c r="AF203" i="1"/>
  <c r="AF211" i="1"/>
  <c r="AF16" i="1"/>
  <c r="AF48" i="1"/>
  <c r="AF80" i="1"/>
  <c r="AF120" i="1"/>
  <c r="AF152" i="1"/>
  <c r="AF184" i="1"/>
  <c r="AF12" i="1"/>
  <c r="AF20" i="1"/>
  <c r="AF28" i="1"/>
  <c r="AF36" i="1"/>
  <c r="AF44" i="1"/>
  <c r="AF52" i="1"/>
  <c r="AF60" i="1"/>
  <c r="AF68" i="1"/>
  <c r="AF76" i="1"/>
  <c r="AF84" i="1"/>
  <c r="AF92" i="1"/>
  <c r="AF100" i="1"/>
  <c r="AF108" i="1"/>
  <c r="AF116" i="1"/>
  <c r="AF124" i="1"/>
  <c r="AF132" i="1"/>
  <c r="AF140" i="1"/>
  <c r="AF148" i="1"/>
  <c r="AF156" i="1"/>
  <c r="AF164" i="1"/>
  <c r="AF172" i="1"/>
  <c r="AF180" i="1"/>
  <c r="AF188" i="1"/>
  <c r="AF196" i="1"/>
  <c r="AF204" i="1"/>
  <c r="AF212" i="1"/>
  <c r="AF13" i="1"/>
  <c r="AF21" i="1"/>
  <c r="AF29" i="1"/>
  <c r="AF37" i="1"/>
  <c r="AF45" i="1"/>
  <c r="AF53" i="1"/>
  <c r="AF61" i="1"/>
  <c r="AF69" i="1"/>
  <c r="AF77" i="1"/>
  <c r="AF85" i="1"/>
  <c r="AF93" i="1"/>
  <c r="AF101" i="1"/>
  <c r="AF109" i="1"/>
  <c r="AF117" i="1"/>
  <c r="AF125" i="1"/>
  <c r="AF133" i="1"/>
  <c r="AF141" i="1"/>
  <c r="AF149" i="1"/>
  <c r="AF157" i="1"/>
  <c r="AF165" i="1"/>
  <c r="AF173" i="1"/>
  <c r="AF181" i="1"/>
  <c r="AF189" i="1"/>
  <c r="AF197" i="1"/>
  <c r="AF205" i="1"/>
  <c r="AF213" i="1"/>
  <c r="AF112" i="1"/>
  <c r="AF6" i="1"/>
  <c r="AF14" i="1"/>
  <c r="AF22" i="1"/>
  <c r="AF30" i="1"/>
  <c r="AF38" i="1"/>
  <c r="AF46" i="1"/>
  <c r="AF54" i="1"/>
  <c r="AF62" i="1"/>
  <c r="AF70" i="1"/>
  <c r="AF78" i="1"/>
  <c r="AF86" i="1"/>
  <c r="AF94" i="1"/>
  <c r="AF102" i="1"/>
  <c r="AF110" i="1"/>
  <c r="AF118" i="1"/>
  <c r="AF126" i="1"/>
  <c r="AF134" i="1"/>
  <c r="AF142" i="1"/>
  <c r="AF150" i="1"/>
  <c r="AF158" i="1"/>
  <c r="AF166" i="1"/>
  <c r="AF174" i="1"/>
  <c r="AF182" i="1"/>
  <c r="AF190" i="1"/>
  <c r="AF198" i="1"/>
  <c r="AF206" i="1"/>
  <c r="AF214" i="1"/>
  <c r="AF7" i="1"/>
  <c r="AF15" i="1"/>
  <c r="AF23" i="1"/>
  <c r="AF31" i="1"/>
  <c r="AF39" i="1"/>
  <c r="AF47" i="1"/>
  <c r="AF55" i="1"/>
  <c r="AF63" i="1"/>
  <c r="AF71" i="1"/>
  <c r="AF79" i="1"/>
  <c r="AF87" i="1"/>
  <c r="AF95" i="1"/>
  <c r="AF103" i="1"/>
  <c r="AF111" i="1"/>
  <c r="AF119" i="1"/>
  <c r="AF127" i="1"/>
  <c r="AF135" i="1"/>
  <c r="AF143" i="1"/>
  <c r="AF151" i="1"/>
  <c r="AF159" i="1"/>
  <c r="AF167" i="1"/>
  <c r="AF175" i="1"/>
  <c r="AF183" i="1"/>
  <c r="AF191" i="1"/>
  <c r="AF199" i="1"/>
  <c r="AF207" i="1"/>
  <c r="F34" i="51"/>
  <c r="F33" i="51" l="1"/>
  <c r="U215" i="1" l="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216" i="1" l="1"/>
  <c r="E15" i="65"/>
  <c r="E14" i="65"/>
  <c r="H26" i="65" l="1"/>
  <c r="E26" i="65"/>
  <c r="E20" i="65"/>
  <c r="E28" i="65" s="1"/>
  <c r="D2" i="65" l="1"/>
  <c r="C6" i="65" l="1"/>
  <c r="A39" i="64" l="1"/>
  <c r="A4" i="59" l="1"/>
  <c r="B48" i="51"/>
  <c r="F6" i="51"/>
  <c r="A7" i="57" s="1"/>
  <c r="A34" i="64"/>
  <c r="A9" i="57"/>
  <c r="C14" i="63"/>
  <c r="C13" i="63"/>
  <c r="C10" i="63"/>
  <c r="E33" i="62"/>
  <c r="E31" i="62"/>
  <c r="E29" i="62"/>
  <c r="E28" i="62"/>
  <c r="E27" i="62"/>
  <c r="E26" i="62"/>
  <c r="E25" i="62"/>
  <c r="D12" i="62"/>
  <c r="C4" i="59" l="1"/>
  <c r="A34" i="57"/>
  <c r="D38" i="59"/>
  <c r="A3" i="57"/>
  <c r="A5" i="57"/>
  <c r="A36" i="57"/>
  <c r="L36" i="57"/>
  <c r="G38" i="57"/>
  <c r="M41" i="52" l="1"/>
  <c r="H33" i="51" l="1"/>
  <c r="G24" i="51"/>
  <c r="E24" i="51"/>
  <c r="E14" i="51"/>
  <c r="E13" i="51"/>
  <c r="H34" i="51"/>
  <c r="G10" i="51"/>
  <c r="E10" i="51"/>
  <c r="D3" i="51"/>
  <c r="AA215" i="1"/>
  <c r="Z215" i="1"/>
  <c r="Y215" i="1"/>
  <c r="X215" i="1"/>
  <c r="W215" i="1"/>
  <c r="V215" i="1"/>
  <c r="T215" i="1"/>
  <c r="S215" i="1"/>
  <c r="R215" i="1"/>
  <c r="Q215" i="1"/>
  <c r="P215" i="1"/>
  <c r="O215" i="1"/>
  <c r="N215" i="1"/>
  <c r="AA214" i="1"/>
  <c r="Z214" i="1"/>
  <c r="Y214" i="1"/>
  <c r="X214" i="1"/>
  <c r="W214" i="1"/>
  <c r="V214" i="1"/>
  <c r="T214" i="1"/>
  <c r="S214" i="1"/>
  <c r="R214" i="1"/>
  <c r="Q214" i="1"/>
  <c r="P214" i="1"/>
  <c r="O214" i="1"/>
  <c r="N214" i="1"/>
  <c r="AA213" i="1"/>
  <c r="Z213" i="1"/>
  <c r="Y213" i="1"/>
  <c r="X213" i="1"/>
  <c r="W213" i="1"/>
  <c r="V213" i="1"/>
  <c r="T213" i="1"/>
  <c r="S213" i="1"/>
  <c r="R213" i="1"/>
  <c r="Q213" i="1"/>
  <c r="P213" i="1"/>
  <c r="O213" i="1"/>
  <c r="N213" i="1"/>
  <c r="AA212" i="1"/>
  <c r="Z212" i="1"/>
  <c r="Y212" i="1"/>
  <c r="X212" i="1"/>
  <c r="W212" i="1"/>
  <c r="V212" i="1"/>
  <c r="T212" i="1"/>
  <c r="S212" i="1"/>
  <c r="R212" i="1"/>
  <c r="Q212" i="1"/>
  <c r="P212" i="1"/>
  <c r="O212" i="1"/>
  <c r="N212" i="1"/>
  <c r="AA211" i="1"/>
  <c r="Z211" i="1"/>
  <c r="Y211" i="1"/>
  <c r="X211" i="1"/>
  <c r="W211" i="1"/>
  <c r="V211" i="1"/>
  <c r="T211" i="1"/>
  <c r="S211" i="1"/>
  <c r="R211" i="1"/>
  <c r="Q211" i="1"/>
  <c r="P211" i="1"/>
  <c r="O211" i="1"/>
  <c r="N211" i="1"/>
  <c r="AA210" i="1"/>
  <c r="Z210" i="1"/>
  <c r="Y210" i="1"/>
  <c r="X210" i="1"/>
  <c r="W210" i="1"/>
  <c r="V210" i="1"/>
  <c r="T210" i="1"/>
  <c r="S210" i="1"/>
  <c r="R210" i="1"/>
  <c r="Q210" i="1"/>
  <c r="P210" i="1"/>
  <c r="O210" i="1"/>
  <c r="N210" i="1"/>
  <c r="AA209" i="1"/>
  <c r="Z209" i="1"/>
  <c r="Y209" i="1"/>
  <c r="X209" i="1"/>
  <c r="W209" i="1"/>
  <c r="V209" i="1"/>
  <c r="T209" i="1"/>
  <c r="S209" i="1"/>
  <c r="R209" i="1"/>
  <c r="Q209" i="1"/>
  <c r="P209" i="1"/>
  <c r="O209" i="1"/>
  <c r="N209" i="1"/>
  <c r="AA208" i="1"/>
  <c r="Z208" i="1"/>
  <c r="Y208" i="1"/>
  <c r="X208" i="1"/>
  <c r="W208" i="1"/>
  <c r="V208" i="1"/>
  <c r="T208" i="1"/>
  <c r="S208" i="1"/>
  <c r="R208" i="1"/>
  <c r="Q208" i="1"/>
  <c r="P208" i="1"/>
  <c r="O208" i="1"/>
  <c r="N208" i="1"/>
  <c r="AA207" i="1"/>
  <c r="Z207" i="1"/>
  <c r="Y207" i="1"/>
  <c r="X207" i="1"/>
  <c r="W207" i="1"/>
  <c r="V207" i="1"/>
  <c r="T207" i="1"/>
  <c r="S207" i="1"/>
  <c r="R207" i="1"/>
  <c r="Q207" i="1"/>
  <c r="P207" i="1"/>
  <c r="O207" i="1"/>
  <c r="N207" i="1"/>
  <c r="AA206" i="1"/>
  <c r="Z206" i="1"/>
  <c r="Y206" i="1"/>
  <c r="X206" i="1"/>
  <c r="W206" i="1"/>
  <c r="V206" i="1"/>
  <c r="T206" i="1"/>
  <c r="S206" i="1"/>
  <c r="R206" i="1"/>
  <c r="Q206" i="1"/>
  <c r="P206" i="1"/>
  <c r="O206" i="1"/>
  <c r="N206" i="1"/>
  <c r="AA205" i="1"/>
  <c r="Z205" i="1"/>
  <c r="Y205" i="1"/>
  <c r="X205" i="1"/>
  <c r="W205" i="1"/>
  <c r="V205" i="1"/>
  <c r="T205" i="1"/>
  <c r="S205" i="1"/>
  <c r="R205" i="1"/>
  <c r="Q205" i="1"/>
  <c r="P205" i="1"/>
  <c r="O205" i="1"/>
  <c r="N205" i="1"/>
  <c r="AA204" i="1"/>
  <c r="Z204" i="1"/>
  <c r="Y204" i="1"/>
  <c r="X204" i="1"/>
  <c r="W204" i="1"/>
  <c r="V204" i="1"/>
  <c r="T204" i="1"/>
  <c r="S204" i="1"/>
  <c r="R204" i="1"/>
  <c r="Q204" i="1"/>
  <c r="P204" i="1"/>
  <c r="O204" i="1"/>
  <c r="N204" i="1"/>
  <c r="AA203" i="1"/>
  <c r="Z203" i="1"/>
  <c r="Y203" i="1"/>
  <c r="X203" i="1"/>
  <c r="W203" i="1"/>
  <c r="V203" i="1"/>
  <c r="T203" i="1"/>
  <c r="S203" i="1"/>
  <c r="R203" i="1"/>
  <c r="Q203" i="1"/>
  <c r="P203" i="1"/>
  <c r="O203" i="1"/>
  <c r="N203" i="1"/>
  <c r="AA202" i="1"/>
  <c r="Z202" i="1"/>
  <c r="Y202" i="1"/>
  <c r="X202" i="1"/>
  <c r="W202" i="1"/>
  <c r="V202" i="1"/>
  <c r="T202" i="1"/>
  <c r="S202" i="1"/>
  <c r="R202" i="1"/>
  <c r="Q202" i="1"/>
  <c r="P202" i="1"/>
  <c r="O202" i="1"/>
  <c r="N202" i="1"/>
  <c r="AA201" i="1"/>
  <c r="Z201" i="1"/>
  <c r="Y201" i="1"/>
  <c r="X201" i="1"/>
  <c r="W201" i="1"/>
  <c r="V201" i="1"/>
  <c r="T201" i="1"/>
  <c r="S201" i="1"/>
  <c r="R201" i="1"/>
  <c r="Q201" i="1"/>
  <c r="P201" i="1"/>
  <c r="O201" i="1"/>
  <c r="N201" i="1"/>
  <c r="AA200" i="1"/>
  <c r="Z200" i="1"/>
  <c r="Y200" i="1"/>
  <c r="X200" i="1"/>
  <c r="W200" i="1"/>
  <c r="V200" i="1"/>
  <c r="T200" i="1"/>
  <c r="S200" i="1"/>
  <c r="R200" i="1"/>
  <c r="Q200" i="1"/>
  <c r="P200" i="1"/>
  <c r="O200" i="1"/>
  <c r="N200" i="1"/>
  <c r="AA199" i="1"/>
  <c r="Z199" i="1"/>
  <c r="Y199" i="1"/>
  <c r="X199" i="1"/>
  <c r="W199" i="1"/>
  <c r="V199" i="1"/>
  <c r="T199" i="1"/>
  <c r="S199" i="1"/>
  <c r="R199" i="1"/>
  <c r="Q199" i="1"/>
  <c r="P199" i="1"/>
  <c r="O199" i="1"/>
  <c r="N199" i="1"/>
  <c r="AA198" i="1"/>
  <c r="Z198" i="1"/>
  <c r="Y198" i="1"/>
  <c r="X198" i="1"/>
  <c r="W198" i="1"/>
  <c r="V198" i="1"/>
  <c r="T198" i="1"/>
  <c r="S198" i="1"/>
  <c r="R198" i="1"/>
  <c r="Q198" i="1"/>
  <c r="P198" i="1"/>
  <c r="O198" i="1"/>
  <c r="N198" i="1"/>
  <c r="AA197" i="1"/>
  <c r="Z197" i="1"/>
  <c r="Y197" i="1"/>
  <c r="X197" i="1"/>
  <c r="W197" i="1"/>
  <c r="V197" i="1"/>
  <c r="T197" i="1"/>
  <c r="S197" i="1"/>
  <c r="R197" i="1"/>
  <c r="Q197" i="1"/>
  <c r="P197" i="1"/>
  <c r="O197" i="1"/>
  <c r="N197" i="1"/>
  <c r="AA196" i="1"/>
  <c r="Z196" i="1"/>
  <c r="Y196" i="1"/>
  <c r="X196" i="1"/>
  <c r="W196" i="1"/>
  <c r="V196" i="1"/>
  <c r="T196" i="1"/>
  <c r="S196" i="1"/>
  <c r="R196" i="1"/>
  <c r="Q196" i="1"/>
  <c r="P196" i="1"/>
  <c r="O196" i="1"/>
  <c r="N196" i="1"/>
  <c r="AA195" i="1"/>
  <c r="Z195" i="1"/>
  <c r="Y195" i="1"/>
  <c r="X195" i="1"/>
  <c r="W195" i="1"/>
  <c r="V195" i="1"/>
  <c r="T195" i="1"/>
  <c r="S195" i="1"/>
  <c r="R195" i="1"/>
  <c r="Q195" i="1"/>
  <c r="P195" i="1"/>
  <c r="O195" i="1"/>
  <c r="N195" i="1"/>
  <c r="AA194" i="1"/>
  <c r="Z194" i="1"/>
  <c r="Y194" i="1"/>
  <c r="X194" i="1"/>
  <c r="W194" i="1"/>
  <c r="V194" i="1"/>
  <c r="T194" i="1"/>
  <c r="S194" i="1"/>
  <c r="R194" i="1"/>
  <c r="Q194" i="1"/>
  <c r="P194" i="1"/>
  <c r="O194" i="1"/>
  <c r="N194" i="1"/>
  <c r="AA193" i="1"/>
  <c r="Z193" i="1"/>
  <c r="Y193" i="1"/>
  <c r="X193" i="1"/>
  <c r="W193" i="1"/>
  <c r="V193" i="1"/>
  <c r="T193" i="1"/>
  <c r="S193" i="1"/>
  <c r="R193" i="1"/>
  <c r="Q193" i="1"/>
  <c r="P193" i="1"/>
  <c r="O193" i="1"/>
  <c r="N193" i="1"/>
  <c r="AA192" i="1"/>
  <c r="Z192" i="1"/>
  <c r="Y192" i="1"/>
  <c r="X192" i="1"/>
  <c r="W192" i="1"/>
  <c r="V192" i="1"/>
  <c r="T192" i="1"/>
  <c r="S192" i="1"/>
  <c r="R192" i="1"/>
  <c r="Q192" i="1"/>
  <c r="P192" i="1"/>
  <c r="O192" i="1"/>
  <c r="N192" i="1"/>
  <c r="AA191" i="1"/>
  <c r="Z191" i="1"/>
  <c r="Y191" i="1"/>
  <c r="X191" i="1"/>
  <c r="W191" i="1"/>
  <c r="V191" i="1"/>
  <c r="T191" i="1"/>
  <c r="S191" i="1"/>
  <c r="R191" i="1"/>
  <c r="Q191" i="1"/>
  <c r="P191" i="1"/>
  <c r="O191" i="1"/>
  <c r="N191" i="1"/>
  <c r="AA190" i="1"/>
  <c r="Z190" i="1"/>
  <c r="Y190" i="1"/>
  <c r="X190" i="1"/>
  <c r="W190" i="1"/>
  <c r="V190" i="1"/>
  <c r="T190" i="1"/>
  <c r="S190" i="1"/>
  <c r="R190" i="1"/>
  <c r="Q190" i="1"/>
  <c r="P190" i="1"/>
  <c r="O190" i="1"/>
  <c r="N190" i="1"/>
  <c r="AA189" i="1"/>
  <c r="Z189" i="1"/>
  <c r="Y189" i="1"/>
  <c r="X189" i="1"/>
  <c r="W189" i="1"/>
  <c r="V189" i="1"/>
  <c r="T189" i="1"/>
  <c r="S189" i="1"/>
  <c r="R189" i="1"/>
  <c r="Q189" i="1"/>
  <c r="P189" i="1"/>
  <c r="O189" i="1"/>
  <c r="N189" i="1"/>
  <c r="AA188" i="1"/>
  <c r="Z188" i="1"/>
  <c r="Y188" i="1"/>
  <c r="X188" i="1"/>
  <c r="W188" i="1"/>
  <c r="V188" i="1"/>
  <c r="T188" i="1"/>
  <c r="S188" i="1"/>
  <c r="R188" i="1"/>
  <c r="Q188" i="1"/>
  <c r="P188" i="1"/>
  <c r="O188" i="1"/>
  <c r="N188" i="1"/>
  <c r="AA187" i="1"/>
  <c r="Z187" i="1"/>
  <c r="Y187" i="1"/>
  <c r="X187" i="1"/>
  <c r="W187" i="1"/>
  <c r="V187" i="1"/>
  <c r="T187" i="1"/>
  <c r="S187" i="1"/>
  <c r="R187" i="1"/>
  <c r="Q187" i="1"/>
  <c r="P187" i="1"/>
  <c r="O187" i="1"/>
  <c r="N187" i="1"/>
  <c r="AA186" i="1"/>
  <c r="Z186" i="1"/>
  <c r="Y186" i="1"/>
  <c r="X186" i="1"/>
  <c r="W186" i="1"/>
  <c r="V186" i="1"/>
  <c r="T186" i="1"/>
  <c r="S186" i="1"/>
  <c r="R186" i="1"/>
  <c r="Q186" i="1"/>
  <c r="P186" i="1"/>
  <c r="O186" i="1"/>
  <c r="N186" i="1"/>
  <c r="AA185" i="1"/>
  <c r="Z185" i="1"/>
  <c r="Y185" i="1"/>
  <c r="X185" i="1"/>
  <c r="W185" i="1"/>
  <c r="V185" i="1"/>
  <c r="T185" i="1"/>
  <c r="S185" i="1"/>
  <c r="R185" i="1"/>
  <c r="Q185" i="1"/>
  <c r="P185" i="1"/>
  <c r="O185" i="1"/>
  <c r="N185" i="1"/>
  <c r="AA184" i="1"/>
  <c r="Z184" i="1"/>
  <c r="Y184" i="1"/>
  <c r="X184" i="1"/>
  <c r="W184" i="1"/>
  <c r="V184" i="1"/>
  <c r="T184" i="1"/>
  <c r="S184" i="1"/>
  <c r="R184" i="1"/>
  <c r="Q184" i="1"/>
  <c r="P184" i="1"/>
  <c r="O184" i="1"/>
  <c r="N184" i="1"/>
  <c r="AA183" i="1"/>
  <c r="Z183" i="1"/>
  <c r="Y183" i="1"/>
  <c r="X183" i="1"/>
  <c r="W183" i="1"/>
  <c r="V183" i="1"/>
  <c r="T183" i="1"/>
  <c r="S183" i="1"/>
  <c r="R183" i="1"/>
  <c r="Q183" i="1"/>
  <c r="P183" i="1"/>
  <c r="O183" i="1"/>
  <c r="N183" i="1"/>
  <c r="AA182" i="1"/>
  <c r="Z182" i="1"/>
  <c r="Y182" i="1"/>
  <c r="X182" i="1"/>
  <c r="W182" i="1"/>
  <c r="V182" i="1"/>
  <c r="T182" i="1"/>
  <c r="S182" i="1"/>
  <c r="R182" i="1"/>
  <c r="Q182" i="1"/>
  <c r="P182" i="1"/>
  <c r="O182" i="1"/>
  <c r="N182" i="1"/>
  <c r="AA181" i="1"/>
  <c r="Z181" i="1"/>
  <c r="Y181" i="1"/>
  <c r="X181" i="1"/>
  <c r="W181" i="1"/>
  <c r="V181" i="1"/>
  <c r="T181" i="1"/>
  <c r="S181" i="1"/>
  <c r="R181" i="1"/>
  <c r="Q181" i="1"/>
  <c r="P181" i="1"/>
  <c r="O181" i="1"/>
  <c r="N181" i="1"/>
  <c r="AA180" i="1"/>
  <c r="Z180" i="1"/>
  <c r="Y180" i="1"/>
  <c r="X180" i="1"/>
  <c r="W180" i="1"/>
  <c r="V180" i="1"/>
  <c r="T180" i="1"/>
  <c r="S180" i="1"/>
  <c r="R180" i="1"/>
  <c r="Q180" i="1"/>
  <c r="P180" i="1"/>
  <c r="O180" i="1"/>
  <c r="N180" i="1"/>
  <c r="AA179" i="1"/>
  <c r="Z179" i="1"/>
  <c r="Y179" i="1"/>
  <c r="X179" i="1"/>
  <c r="W179" i="1"/>
  <c r="V179" i="1"/>
  <c r="T179" i="1"/>
  <c r="S179" i="1"/>
  <c r="R179" i="1"/>
  <c r="Q179" i="1"/>
  <c r="P179" i="1"/>
  <c r="O179" i="1"/>
  <c r="N179" i="1"/>
  <c r="AA178" i="1"/>
  <c r="Z178" i="1"/>
  <c r="Y178" i="1"/>
  <c r="X178" i="1"/>
  <c r="W178" i="1"/>
  <c r="V178" i="1"/>
  <c r="T178" i="1"/>
  <c r="S178" i="1"/>
  <c r="R178" i="1"/>
  <c r="Q178" i="1"/>
  <c r="P178" i="1"/>
  <c r="O178" i="1"/>
  <c r="N178" i="1"/>
  <c r="AA177" i="1"/>
  <c r="Z177" i="1"/>
  <c r="Y177" i="1"/>
  <c r="X177" i="1"/>
  <c r="W177" i="1"/>
  <c r="V177" i="1"/>
  <c r="T177" i="1"/>
  <c r="S177" i="1"/>
  <c r="R177" i="1"/>
  <c r="Q177" i="1"/>
  <c r="P177" i="1"/>
  <c r="O177" i="1"/>
  <c r="N177" i="1"/>
  <c r="AA176" i="1"/>
  <c r="Z176" i="1"/>
  <c r="Y176" i="1"/>
  <c r="X176" i="1"/>
  <c r="W176" i="1"/>
  <c r="V176" i="1"/>
  <c r="T176" i="1"/>
  <c r="S176" i="1"/>
  <c r="R176" i="1"/>
  <c r="Q176" i="1"/>
  <c r="P176" i="1"/>
  <c r="O176" i="1"/>
  <c r="N176" i="1"/>
  <c r="AA175" i="1"/>
  <c r="Z175" i="1"/>
  <c r="Y175" i="1"/>
  <c r="X175" i="1"/>
  <c r="W175" i="1"/>
  <c r="V175" i="1"/>
  <c r="T175" i="1"/>
  <c r="S175" i="1"/>
  <c r="R175" i="1"/>
  <c r="Q175" i="1"/>
  <c r="P175" i="1"/>
  <c r="O175" i="1"/>
  <c r="N175" i="1"/>
  <c r="AA174" i="1"/>
  <c r="Z174" i="1"/>
  <c r="Y174" i="1"/>
  <c r="X174" i="1"/>
  <c r="W174" i="1"/>
  <c r="V174" i="1"/>
  <c r="T174" i="1"/>
  <c r="S174" i="1"/>
  <c r="R174" i="1"/>
  <c r="Q174" i="1"/>
  <c r="P174" i="1"/>
  <c r="O174" i="1"/>
  <c r="N174" i="1"/>
  <c r="AA173" i="1"/>
  <c r="Z173" i="1"/>
  <c r="Y173" i="1"/>
  <c r="X173" i="1"/>
  <c r="W173" i="1"/>
  <c r="V173" i="1"/>
  <c r="T173" i="1"/>
  <c r="S173" i="1"/>
  <c r="R173" i="1"/>
  <c r="Q173" i="1"/>
  <c r="P173" i="1"/>
  <c r="O173" i="1"/>
  <c r="N173" i="1"/>
  <c r="AA172" i="1"/>
  <c r="Z172" i="1"/>
  <c r="Y172" i="1"/>
  <c r="X172" i="1"/>
  <c r="W172" i="1"/>
  <c r="V172" i="1"/>
  <c r="T172" i="1"/>
  <c r="S172" i="1"/>
  <c r="R172" i="1"/>
  <c r="Q172" i="1"/>
  <c r="P172" i="1"/>
  <c r="O172" i="1"/>
  <c r="N172" i="1"/>
  <c r="AA171" i="1"/>
  <c r="Z171" i="1"/>
  <c r="Y171" i="1"/>
  <c r="X171" i="1"/>
  <c r="W171" i="1"/>
  <c r="V171" i="1"/>
  <c r="T171" i="1"/>
  <c r="S171" i="1"/>
  <c r="R171" i="1"/>
  <c r="Q171" i="1"/>
  <c r="P171" i="1"/>
  <c r="O171" i="1"/>
  <c r="N171" i="1"/>
  <c r="AA170" i="1"/>
  <c r="Z170" i="1"/>
  <c r="Y170" i="1"/>
  <c r="X170" i="1"/>
  <c r="W170" i="1"/>
  <c r="V170" i="1"/>
  <c r="T170" i="1"/>
  <c r="S170" i="1"/>
  <c r="R170" i="1"/>
  <c r="Q170" i="1"/>
  <c r="P170" i="1"/>
  <c r="O170" i="1"/>
  <c r="N170" i="1"/>
  <c r="AA169" i="1"/>
  <c r="Z169" i="1"/>
  <c r="Y169" i="1"/>
  <c r="X169" i="1"/>
  <c r="W169" i="1"/>
  <c r="V169" i="1"/>
  <c r="T169" i="1"/>
  <c r="S169" i="1"/>
  <c r="R169" i="1"/>
  <c r="Q169" i="1"/>
  <c r="P169" i="1"/>
  <c r="O169" i="1"/>
  <c r="N169" i="1"/>
  <c r="AA168" i="1"/>
  <c r="Z168" i="1"/>
  <c r="Y168" i="1"/>
  <c r="X168" i="1"/>
  <c r="W168" i="1"/>
  <c r="V168" i="1"/>
  <c r="T168" i="1"/>
  <c r="S168" i="1"/>
  <c r="R168" i="1"/>
  <c r="Q168" i="1"/>
  <c r="P168" i="1"/>
  <c r="O168" i="1"/>
  <c r="N168" i="1"/>
  <c r="AA167" i="1"/>
  <c r="Z167" i="1"/>
  <c r="Y167" i="1"/>
  <c r="X167" i="1"/>
  <c r="W167" i="1"/>
  <c r="V167" i="1"/>
  <c r="T167" i="1"/>
  <c r="S167" i="1"/>
  <c r="R167" i="1"/>
  <c r="Q167" i="1"/>
  <c r="P167" i="1"/>
  <c r="O167" i="1"/>
  <c r="N167" i="1"/>
  <c r="AA166" i="1"/>
  <c r="Z166" i="1"/>
  <c r="Y166" i="1"/>
  <c r="X166" i="1"/>
  <c r="W166" i="1"/>
  <c r="V166" i="1"/>
  <c r="T166" i="1"/>
  <c r="S166" i="1"/>
  <c r="R166" i="1"/>
  <c r="Q166" i="1"/>
  <c r="P166" i="1"/>
  <c r="O166" i="1"/>
  <c r="N166" i="1"/>
  <c r="AA165" i="1"/>
  <c r="Z165" i="1"/>
  <c r="Y165" i="1"/>
  <c r="X165" i="1"/>
  <c r="W165" i="1"/>
  <c r="V165" i="1"/>
  <c r="T165" i="1"/>
  <c r="S165" i="1"/>
  <c r="R165" i="1"/>
  <c r="Q165" i="1"/>
  <c r="P165" i="1"/>
  <c r="O165" i="1"/>
  <c r="N165" i="1"/>
  <c r="AA164" i="1"/>
  <c r="Z164" i="1"/>
  <c r="Y164" i="1"/>
  <c r="X164" i="1"/>
  <c r="W164" i="1"/>
  <c r="V164" i="1"/>
  <c r="T164" i="1"/>
  <c r="S164" i="1"/>
  <c r="R164" i="1"/>
  <c r="Q164" i="1"/>
  <c r="P164" i="1"/>
  <c r="O164" i="1"/>
  <c r="N164" i="1"/>
  <c r="AA163" i="1"/>
  <c r="Z163" i="1"/>
  <c r="Y163" i="1"/>
  <c r="X163" i="1"/>
  <c r="W163" i="1"/>
  <c r="V163" i="1"/>
  <c r="T163" i="1"/>
  <c r="S163" i="1"/>
  <c r="R163" i="1"/>
  <c r="Q163" i="1"/>
  <c r="P163" i="1"/>
  <c r="O163" i="1"/>
  <c r="N163" i="1"/>
  <c r="AA162" i="1"/>
  <c r="Z162" i="1"/>
  <c r="Y162" i="1"/>
  <c r="X162" i="1"/>
  <c r="W162" i="1"/>
  <c r="V162" i="1"/>
  <c r="T162" i="1"/>
  <c r="S162" i="1"/>
  <c r="R162" i="1"/>
  <c r="Q162" i="1"/>
  <c r="P162" i="1"/>
  <c r="O162" i="1"/>
  <c r="N162" i="1"/>
  <c r="AA161" i="1"/>
  <c r="Z161" i="1"/>
  <c r="Y161" i="1"/>
  <c r="X161" i="1"/>
  <c r="W161" i="1"/>
  <c r="V161" i="1"/>
  <c r="T161" i="1"/>
  <c r="S161" i="1"/>
  <c r="R161" i="1"/>
  <c r="Q161" i="1"/>
  <c r="P161" i="1"/>
  <c r="O161" i="1"/>
  <c r="N161" i="1"/>
  <c r="AA160" i="1"/>
  <c r="Z160" i="1"/>
  <c r="Y160" i="1"/>
  <c r="X160" i="1"/>
  <c r="W160" i="1"/>
  <c r="V160" i="1"/>
  <c r="T160" i="1"/>
  <c r="S160" i="1"/>
  <c r="R160" i="1"/>
  <c r="Q160" i="1"/>
  <c r="P160" i="1"/>
  <c r="O160" i="1"/>
  <c r="N160" i="1"/>
  <c r="AA159" i="1"/>
  <c r="Z159" i="1"/>
  <c r="Y159" i="1"/>
  <c r="X159" i="1"/>
  <c r="W159" i="1"/>
  <c r="V159" i="1"/>
  <c r="T159" i="1"/>
  <c r="S159" i="1"/>
  <c r="R159" i="1"/>
  <c r="Q159" i="1"/>
  <c r="P159" i="1"/>
  <c r="O159" i="1"/>
  <c r="N159" i="1"/>
  <c r="AA158" i="1"/>
  <c r="Z158" i="1"/>
  <c r="Y158" i="1"/>
  <c r="X158" i="1"/>
  <c r="W158" i="1"/>
  <c r="V158" i="1"/>
  <c r="T158" i="1"/>
  <c r="S158" i="1"/>
  <c r="R158" i="1"/>
  <c r="Q158" i="1"/>
  <c r="P158" i="1"/>
  <c r="O158" i="1"/>
  <c r="N158" i="1"/>
  <c r="AA157" i="1"/>
  <c r="Z157" i="1"/>
  <c r="Y157" i="1"/>
  <c r="X157" i="1"/>
  <c r="W157" i="1"/>
  <c r="V157" i="1"/>
  <c r="T157" i="1"/>
  <c r="S157" i="1"/>
  <c r="R157" i="1"/>
  <c r="Q157" i="1"/>
  <c r="P157" i="1"/>
  <c r="O157" i="1"/>
  <c r="N157" i="1"/>
  <c r="AA156" i="1"/>
  <c r="Z156" i="1"/>
  <c r="Y156" i="1"/>
  <c r="X156" i="1"/>
  <c r="W156" i="1"/>
  <c r="V156" i="1"/>
  <c r="T156" i="1"/>
  <c r="S156" i="1"/>
  <c r="R156" i="1"/>
  <c r="Q156" i="1"/>
  <c r="P156" i="1"/>
  <c r="O156" i="1"/>
  <c r="N156" i="1"/>
  <c r="AA155" i="1"/>
  <c r="Z155" i="1"/>
  <c r="Y155" i="1"/>
  <c r="X155" i="1"/>
  <c r="W155" i="1"/>
  <c r="V155" i="1"/>
  <c r="T155" i="1"/>
  <c r="S155" i="1"/>
  <c r="R155" i="1"/>
  <c r="Q155" i="1"/>
  <c r="P155" i="1"/>
  <c r="O155" i="1"/>
  <c r="N155" i="1"/>
  <c r="AA154" i="1"/>
  <c r="Z154" i="1"/>
  <c r="Y154" i="1"/>
  <c r="X154" i="1"/>
  <c r="W154" i="1"/>
  <c r="V154" i="1"/>
  <c r="T154" i="1"/>
  <c r="S154" i="1"/>
  <c r="R154" i="1"/>
  <c r="Q154" i="1"/>
  <c r="P154" i="1"/>
  <c r="O154" i="1"/>
  <c r="N154" i="1"/>
  <c r="AA153" i="1"/>
  <c r="Z153" i="1"/>
  <c r="Y153" i="1"/>
  <c r="X153" i="1"/>
  <c r="W153" i="1"/>
  <c r="V153" i="1"/>
  <c r="T153" i="1"/>
  <c r="S153" i="1"/>
  <c r="R153" i="1"/>
  <c r="Q153" i="1"/>
  <c r="P153" i="1"/>
  <c r="O153" i="1"/>
  <c r="N153" i="1"/>
  <c r="AA152" i="1"/>
  <c r="Z152" i="1"/>
  <c r="Y152" i="1"/>
  <c r="X152" i="1"/>
  <c r="W152" i="1"/>
  <c r="V152" i="1"/>
  <c r="T152" i="1"/>
  <c r="S152" i="1"/>
  <c r="R152" i="1"/>
  <c r="Q152" i="1"/>
  <c r="P152" i="1"/>
  <c r="O152" i="1"/>
  <c r="N152" i="1"/>
  <c r="AA151" i="1"/>
  <c r="Z151" i="1"/>
  <c r="Y151" i="1"/>
  <c r="X151" i="1"/>
  <c r="W151" i="1"/>
  <c r="V151" i="1"/>
  <c r="T151" i="1"/>
  <c r="S151" i="1"/>
  <c r="R151" i="1"/>
  <c r="Q151" i="1"/>
  <c r="P151" i="1"/>
  <c r="O151" i="1"/>
  <c r="N151" i="1"/>
  <c r="AA150" i="1"/>
  <c r="Z150" i="1"/>
  <c r="Y150" i="1"/>
  <c r="X150" i="1"/>
  <c r="W150" i="1"/>
  <c r="V150" i="1"/>
  <c r="T150" i="1"/>
  <c r="S150" i="1"/>
  <c r="R150" i="1"/>
  <c r="Q150" i="1"/>
  <c r="P150" i="1"/>
  <c r="O150" i="1"/>
  <c r="N150" i="1"/>
  <c r="AA149" i="1"/>
  <c r="Z149" i="1"/>
  <c r="Y149" i="1"/>
  <c r="X149" i="1"/>
  <c r="W149" i="1"/>
  <c r="V149" i="1"/>
  <c r="T149" i="1"/>
  <c r="S149" i="1"/>
  <c r="R149" i="1"/>
  <c r="Q149" i="1"/>
  <c r="P149" i="1"/>
  <c r="O149" i="1"/>
  <c r="N149" i="1"/>
  <c r="AA148" i="1"/>
  <c r="Z148" i="1"/>
  <c r="Y148" i="1"/>
  <c r="X148" i="1"/>
  <c r="W148" i="1"/>
  <c r="V148" i="1"/>
  <c r="T148" i="1"/>
  <c r="S148" i="1"/>
  <c r="R148" i="1"/>
  <c r="Q148" i="1"/>
  <c r="P148" i="1"/>
  <c r="O148" i="1"/>
  <c r="N148" i="1"/>
  <c r="AA147" i="1"/>
  <c r="Z147" i="1"/>
  <c r="Y147" i="1"/>
  <c r="X147" i="1"/>
  <c r="W147" i="1"/>
  <c r="V147" i="1"/>
  <c r="T147" i="1"/>
  <c r="S147" i="1"/>
  <c r="R147" i="1"/>
  <c r="Q147" i="1"/>
  <c r="P147" i="1"/>
  <c r="O147" i="1"/>
  <c r="N147" i="1"/>
  <c r="AA146" i="1"/>
  <c r="Z146" i="1"/>
  <c r="Y146" i="1"/>
  <c r="X146" i="1"/>
  <c r="W146" i="1"/>
  <c r="V146" i="1"/>
  <c r="T146" i="1"/>
  <c r="S146" i="1"/>
  <c r="R146" i="1"/>
  <c r="Q146" i="1"/>
  <c r="P146" i="1"/>
  <c r="O146" i="1"/>
  <c r="N146" i="1"/>
  <c r="AA145" i="1"/>
  <c r="Z145" i="1"/>
  <c r="Y145" i="1"/>
  <c r="X145" i="1"/>
  <c r="W145" i="1"/>
  <c r="V145" i="1"/>
  <c r="T145" i="1"/>
  <c r="S145" i="1"/>
  <c r="R145" i="1"/>
  <c r="Q145" i="1"/>
  <c r="P145" i="1"/>
  <c r="O145" i="1"/>
  <c r="N145" i="1"/>
  <c r="AA144" i="1"/>
  <c r="Z144" i="1"/>
  <c r="Y144" i="1"/>
  <c r="X144" i="1"/>
  <c r="W144" i="1"/>
  <c r="V144" i="1"/>
  <c r="T144" i="1"/>
  <c r="S144" i="1"/>
  <c r="R144" i="1"/>
  <c r="Q144" i="1"/>
  <c r="P144" i="1"/>
  <c r="O144" i="1"/>
  <c r="N144" i="1"/>
  <c r="AA143" i="1"/>
  <c r="Z143" i="1"/>
  <c r="Y143" i="1"/>
  <c r="X143" i="1"/>
  <c r="W143" i="1"/>
  <c r="V143" i="1"/>
  <c r="T143" i="1"/>
  <c r="S143" i="1"/>
  <c r="R143" i="1"/>
  <c r="Q143" i="1"/>
  <c r="P143" i="1"/>
  <c r="O143" i="1"/>
  <c r="N143" i="1"/>
  <c r="AA142" i="1"/>
  <c r="Z142" i="1"/>
  <c r="Y142" i="1"/>
  <c r="X142" i="1"/>
  <c r="W142" i="1"/>
  <c r="V142" i="1"/>
  <c r="T142" i="1"/>
  <c r="S142" i="1"/>
  <c r="R142" i="1"/>
  <c r="Q142" i="1"/>
  <c r="P142" i="1"/>
  <c r="O142" i="1"/>
  <c r="N142" i="1"/>
  <c r="AA141" i="1"/>
  <c r="Z141" i="1"/>
  <c r="Y141" i="1"/>
  <c r="X141" i="1"/>
  <c r="W141" i="1"/>
  <c r="V141" i="1"/>
  <c r="T141" i="1"/>
  <c r="S141" i="1"/>
  <c r="R141" i="1"/>
  <c r="Q141" i="1"/>
  <c r="P141" i="1"/>
  <c r="O141" i="1"/>
  <c r="N141" i="1"/>
  <c r="AA140" i="1"/>
  <c r="Z140" i="1"/>
  <c r="Y140" i="1"/>
  <c r="X140" i="1"/>
  <c r="W140" i="1"/>
  <c r="V140" i="1"/>
  <c r="T140" i="1"/>
  <c r="S140" i="1"/>
  <c r="R140" i="1"/>
  <c r="Q140" i="1"/>
  <c r="P140" i="1"/>
  <c r="O140" i="1"/>
  <c r="N140" i="1"/>
  <c r="AA139" i="1"/>
  <c r="Z139" i="1"/>
  <c r="Y139" i="1"/>
  <c r="X139" i="1"/>
  <c r="W139" i="1"/>
  <c r="V139" i="1"/>
  <c r="T139" i="1"/>
  <c r="S139" i="1"/>
  <c r="R139" i="1"/>
  <c r="Q139" i="1"/>
  <c r="P139" i="1"/>
  <c r="O139" i="1"/>
  <c r="N139" i="1"/>
  <c r="AA138" i="1"/>
  <c r="Z138" i="1"/>
  <c r="Y138" i="1"/>
  <c r="X138" i="1"/>
  <c r="W138" i="1"/>
  <c r="V138" i="1"/>
  <c r="T138" i="1"/>
  <c r="S138" i="1"/>
  <c r="R138" i="1"/>
  <c r="Q138" i="1"/>
  <c r="P138" i="1"/>
  <c r="O138" i="1"/>
  <c r="N138" i="1"/>
  <c r="AA137" i="1"/>
  <c r="Z137" i="1"/>
  <c r="Y137" i="1"/>
  <c r="X137" i="1"/>
  <c r="W137" i="1"/>
  <c r="V137" i="1"/>
  <c r="T137" i="1"/>
  <c r="S137" i="1"/>
  <c r="R137" i="1"/>
  <c r="Q137" i="1"/>
  <c r="P137" i="1"/>
  <c r="O137" i="1"/>
  <c r="N137" i="1"/>
  <c r="AA136" i="1"/>
  <c r="Z136" i="1"/>
  <c r="Y136" i="1"/>
  <c r="X136" i="1"/>
  <c r="W136" i="1"/>
  <c r="V136" i="1"/>
  <c r="T136" i="1"/>
  <c r="S136" i="1"/>
  <c r="R136" i="1"/>
  <c r="Q136" i="1"/>
  <c r="P136" i="1"/>
  <c r="O136" i="1"/>
  <c r="N136" i="1"/>
  <c r="AA135" i="1"/>
  <c r="Z135" i="1"/>
  <c r="Y135" i="1"/>
  <c r="X135" i="1"/>
  <c r="W135" i="1"/>
  <c r="V135" i="1"/>
  <c r="T135" i="1"/>
  <c r="S135" i="1"/>
  <c r="R135" i="1"/>
  <c r="Q135" i="1"/>
  <c r="P135" i="1"/>
  <c r="O135" i="1"/>
  <c r="N135" i="1"/>
  <c r="AA134" i="1"/>
  <c r="Z134" i="1"/>
  <c r="Y134" i="1"/>
  <c r="X134" i="1"/>
  <c r="W134" i="1"/>
  <c r="V134" i="1"/>
  <c r="T134" i="1"/>
  <c r="S134" i="1"/>
  <c r="R134" i="1"/>
  <c r="Q134" i="1"/>
  <c r="P134" i="1"/>
  <c r="O134" i="1"/>
  <c r="N134" i="1"/>
  <c r="AA133" i="1"/>
  <c r="Z133" i="1"/>
  <c r="Y133" i="1"/>
  <c r="X133" i="1"/>
  <c r="W133" i="1"/>
  <c r="V133" i="1"/>
  <c r="T133" i="1"/>
  <c r="S133" i="1"/>
  <c r="R133" i="1"/>
  <c r="Q133" i="1"/>
  <c r="P133" i="1"/>
  <c r="O133" i="1"/>
  <c r="N133" i="1"/>
  <c r="AA132" i="1"/>
  <c r="Z132" i="1"/>
  <c r="Y132" i="1"/>
  <c r="X132" i="1"/>
  <c r="W132" i="1"/>
  <c r="V132" i="1"/>
  <c r="T132" i="1"/>
  <c r="S132" i="1"/>
  <c r="R132" i="1"/>
  <c r="Q132" i="1"/>
  <c r="P132" i="1"/>
  <c r="O132" i="1"/>
  <c r="N132" i="1"/>
  <c r="AA131" i="1"/>
  <c r="Z131" i="1"/>
  <c r="Y131" i="1"/>
  <c r="X131" i="1"/>
  <c r="W131" i="1"/>
  <c r="V131" i="1"/>
  <c r="T131" i="1"/>
  <c r="S131" i="1"/>
  <c r="R131" i="1"/>
  <c r="Q131" i="1"/>
  <c r="P131" i="1"/>
  <c r="O131" i="1"/>
  <c r="N131" i="1"/>
  <c r="AA130" i="1"/>
  <c r="Z130" i="1"/>
  <c r="Y130" i="1"/>
  <c r="X130" i="1"/>
  <c r="W130" i="1"/>
  <c r="V130" i="1"/>
  <c r="T130" i="1"/>
  <c r="S130" i="1"/>
  <c r="R130" i="1"/>
  <c r="Q130" i="1"/>
  <c r="P130" i="1"/>
  <c r="O130" i="1"/>
  <c r="N130" i="1"/>
  <c r="AA129" i="1"/>
  <c r="Z129" i="1"/>
  <c r="Y129" i="1"/>
  <c r="X129" i="1"/>
  <c r="W129" i="1"/>
  <c r="V129" i="1"/>
  <c r="T129" i="1"/>
  <c r="S129" i="1"/>
  <c r="R129" i="1"/>
  <c r="Q129" i="1"/>
  <c r="P129" i="1"/>
  <c r="O129" i="1"/>
  <c r="N129" i="1"/>
  <c r="AA128" i="1"/>
  <c r="Z128" i="1"/>
  <c r="Y128" i="1"/>
  <c r="X128" i="1"/>
  <c r="W128" i="1"/>
  <c r="V128" i="1"/>
  <c r="T128" i="1"/>
  <c r="S128" i="1"/>
  <c r="R128" i="1"/>
  <c r="Q128" i="1"/>
  <c r="P128" i="1"/>
  <c r="O128" i="1"/>
  <c r="N128" i="1"/>
  <c r="AA127" i="1"/>
  <c r="Z127" i="1"/>
  <c r="Y127" i="1"/>
  <c r="X127" i="1"/>
  <c r="W127" i="1"/>
  <c r="V127" i="1"/>
  <c r="T127" i="1"/>
  <c r="S127" i="1"/>
  <c r="R127" i="1"/>
  <c r="Q127" i="1"/>
  <c r="P127" i="1"/>
  <c r="O127" i="1"/>
  <c r="N127" i="1"/>
  <c r="AA126" i="1"/>
  <c r="Z126" i="1"/>
  <c r="Y126" i="1"/>
  <c r="X126" i="1"/>
  <c r="W126" i="1"/>
  <c r="V126" i="1"/>
  <c r="T126" i="1"/>
  <c r="S126" i="1"/>
  <c r="R126" i="1"/>
  <c r="Q126" i="1"/>
  <c r="P126" i="1"/>
  <c r="O126" i="1"/>
  <c r="N126" i="1"/>
  <c r="AA125" i="1"/>
  <c r="Z125" i="1"/>
  <c r="Y125" i="1"/>
  <c r="X125" i="1"/>
  <c r="W125" i="1"/>
  <c r="V125" i="1"/>
  <c r="T125" i="1"/>
  <c r="S125" i="1"/>
  <c r="R125" i="1"/>
  <c r="Q125" i="1"/>
  <c r="P125" i="1"/>
  <c r="O125" i="1"/>
  <c r="N125" i="1"/>
  <c r="AA124" i="1"/>
  <c r="Z124" i="1"/>
  <c r="Y124" i="1"/>
  <c r="X124" i="1"/>
  <c r="W124" i="1"/>
  <c r="V124" i="1"/>
  <c r="T124" i="1"/>
  <c r="S124" i="1"/>
  <c r="R124" i="1"/>
  <c r="Q124" i="1"/>
  <c r="P124" i="1"/>
  <c r="O124" i="1"/>
  <c r="N124" i="1"/>
  <c r="AA123" i="1"/>
  <c r="Z123" i="1"/>
  <c r="Y123" i="1"/>
  <c r="X123" i="1"/>
  <c r="W123" i="1"/>
  <c r="V123" i="1"/>
  <c r="T123" i="1"/>
  <c r="S123" i="1"/>
  <c r="R123" i="1"/>
  <c r="Q123" i="1"/>
  <c r="P123" i="1"/>
  <c r="O123" i="1"/>
  <c r="N123" i="1"/>
  <c r="AA122" i="1"/>
  <c r="Z122" i="1"/>
  <c r="Y122" i="1"/>
  <c r="X122" i="1"/>
  <c r="W122" i="1"/>
  <c r="V122" i="1"/>
  <c r="T122" i="1"/>
  <c r="S122" i="1"/>
  <c r="R122" i="1"/>
  <c r="Q122" i="1"/>
  <c r="P122" i="1"/>
  <c r="O122" i="1"/>
  <c r="N122" i="1"/>
  <c r="AA121" i="1"/>
  <c r="Z121" i="1"/>
  <c r="Y121" i="1"/>
  <c r="X121" i="1"/>
  <c r="W121" i="1"/>
  <c r="V121" i="1"/>
  <c r="T121" i="1"/>
  <c r="S121" i="1"/>
  <c r="R121" i="1"/>
  <c r="Q121" i="1"/>
  <c r="P121" i="1"/>
  <c r="O121" i="1"/>
  <c r="N121" i="1"/>
  <c r="AA120" i="1"/>
  <c r="Z120" i="1"/>
  <c r="Y120" i="1"/>
  <c r="X120" i="1"/>
  <c r="W120" i="1"/>
  <c r="V120" i="1"/>
  <c r="T120" i="1"/>
  <c r="S120" i="1"/>
  <c r="R120" i="1"/>
  <c r="Q120" i="1"/>
  <c r="P120" i="1"/>
  <c r="O120" i="1"/>
  <c r="N120" i="1"/>
  <c r="AA119" i="1"/>
  <c r="Z119" i="1"/>
  <c r="Y119" i="1"/>
  <c r="X119" i="1"/>
  <c r="W119" i="1"/>
  <c r="V119" i="1"/>
  <c r="T119" i="1"/>
  <c r="S119" i="1"/>
  <c r="R119" i="1"/>
  <c r="Q119" i="1"/>
  <c r="P119" i="1"/>
  <c r="O119" i="1"/>
  <c r="N119" i="1"/>
  <c r="AA118" i="1"/>
  <c r="Z118" i="1"/>
  <c r="Y118" i="1"/>
  <c r="X118" i="1"/>
  <c r="W118" i="1"/>
  <c r="V118" i="1"/>
  <c r="T118" i="1"/>
  <c r="S118" i="1"/>
  <c r="R118" i="1"/>
  <c r="Q118" i="1"/>
  <c r="P118" i="1"/>
  <c r="O118" i="1"/>
  <c r="N118" i="1"/>
  <c r="AA117" i="1"/>
  <c r="Z117" i="1"/>
  <c r="Y117" i="1"/>
  <c r="X117" i="1"/>
  <c r="W117" i="1"/>
  <c r="V117" i="1"/>
  <c r="T117" i="1"/>
  <c r="S117" i="1"/>
  <c r="R117" i="1"/>
  <c r="Q117" i="1"/>
  <c r="P117" i="1"/>
  <c r="O117" i="1"/>
  <c r="N117" i="1"/>
  <c r="AA116" i="1"/>
  <c r="Z116" i="1"/>
  <c r="Y116" i="1"/>
  <c r="X116" i="1"/>
  <c r="W116" i="1"/>
  <c r="V116" i="1"/>
  <c r="T116" i="1"/>
  <c r="S116" i="1"/>
  <c r="R116" i="1"/>
  <c r="Q116" i="1"/>
  <c r="P116" i="1"/>
  <c r="O116" i="1"/>
  <c r="N116" i="1"/>
  <c r="AA115" i="1"/>
  <c r="Z115" i="1"/>
  <c r="Y115" i="1"/>
  <c r="X115" i="1"/>
  <c r="W115" i="1"/>
  <c r="V115" i="1"/>
  <c r="T115" i="1"/>
  <c r="S115" i="1"/>
  <c r="R115" i="1"/>
  <c r="Q115" i="1"/>
  <c r="P115" i="1"/>
  <c r="O115" i="1"/>
  <c r="N115" i="1"/>
  <c r="AA114" i="1"/>
  <c r="Z114" i="1"/>
  <c r="Y114" i="1"/>
  <c r="X114" i="1"/>
  <c r="W114" i="1"/>
  <c r="V114" i="1"/>
  <c r="T114" i="1"/>
  <c r="S114" i="1"/>
  <c r="R114" i="1"/>
  <c r="Q114" i="1"/>
  <c r="P114" i="1"/>
  <c r="O114" i="1"/>
  <c r="N114" i="1"/>
  <c r="AA113" i="1"/>
  <c r="Z113" i="1"/>
  <c r="Y113" i="1"/>
  <c r="X113" i="1"/>
  <c r="W113" i="1"/>
  <c r="V113" i="1"/>
  <c r="T113" i="1"/>
  <c r="S113" i="1"/>
  <c r="R113" i="1"/>
  <c r="Q113" i="1"/>
  <c r="P113" i="1"/>
  <c r="O113" i="1"/>
  <c r="N113" i="1"/>
  <c r="AA112" i="1"/>
  <c r="Z112" i="1"/>
  <c r="Y112" i="1"/>
  <c r="X112" i="1"/>
  <c r="W112" i="1"/>
  <c r="V112" i="1"/>
  <c r="T112" i="1"/>
  <c r="S112" i="1"/>
  <c r="R112" i="1"/>
  <c r="Q112" i="1"/>
  <c r="P112" i="1"/>
  <c r="O112" i="1"/>
  <c r="N112" i="1"/>
  <c r="AA111" i="1"/>
  <c r="Z111" i="1"/>
  <c r="Y111" i="1"/>
  <c r="X111" i="1"/>
  <c r="W111" i="1"/>
  <c r="V111" i="1"/>
  <c r="T111" i="1"/>
  <c r="S111" i="1"/>
  <c r="R111" i="1"/>
  <c r="Q111" i="1"/>
  <c r="P111" i="1"/>
  <c r="O111" i="1"/>
  <c r="N111" i="1"/>
  <c r="AA110" i="1"/>
  <c r="Z110" i="1"/>
  <c r="Y110" i="1"/>
  <c r="X110" i="1"/>
  <c r="W110" i="1"/>
  <c r="V110" i="1"/>
  <c r="T110" i="1"/>
  <c r="S110" i="1"/>
  <c r="R110" i="1"/>
  <c r="Q110" i="1"/>
  <c r="P110" i="1"/>
  <c r="O110" i="1"/>
  <c r="N110" i="1"/>
  <c r="AA109" i="1"/>
  <c r="Z109" i="1"/>
  <c r="Y109" i="1"/>
  <c r="X109" i="1"/>
  <c r="W109" i="1"/>
  <c r="V109" i="1"/>
  <c r="T109" i="1"/>
  <c r="S109" i="1"/>
  <c r="R109" i="1"/>
  <c r="Q109" i="1"/>
  <c r="P109" i="1"/>
  <c r="O109" i="1"/>
  <c r="N109" i="1"/>
  <c r="AA108" i="1"/>
  <c r="Z108" i="1"/>
  <c r="Y108" i="1"/>
  <c r="X108" i="1"/>
  <c r="W108" i="1"/>
  <c r="V108" i="1"/>
  <c r="T108" i="1"/>
  <c r="S108" i="1"/>
  <c r="R108" i="1"/>
  <c r="Q108" i="1"/>
  <c r="P108" i="1"/>
  <c r="O108" i="1"/>
  <c r="N108" i="1"/>
  <c r="AA107" i="1"/>
  <c r="Z107" i="1"/>
  <c r="Y107" i="1"/>
  <c r="X107" i="1"/>
  <c r="W107" i="1"/>
  <c r="V107" i="1"/>
  <c r="T107" i="1"/>
  <c r="S107" i="1"/>
  <c r="R107" i="1"/>
  <c r="Q107" i="1"/>
  <c r="P107" i="1"/>
  <c r="O107" i="1"/>
  <c r="N107" i="1"/>
  <c r="AA106" i="1"/>
  <c r="Z106" i="1"/>
  <c r="Y106" i="1"/>
  <c r="X106" i="1"/>
  <c r="W106" i="1"/>
  <c r="V106" i="1"/>
  <c r="T106" i="1"/>
  <c r="S106" i="1"/>
  <c r="R106" i="1"/>
  <c r="Q106" i="1"/>
  <c r="P106" i="1"/>
  <c r="O106" i="1"/>
  <c r="N106" i="1"/>
  <c r="AA105" i="1"/>
  <c r="Z105" i="1"/>
  <c r="Y105" i="1"/>
  <c r="X105" i="1"/>
  <c r="W105" i="1"/>
  <c r="V105" i="1"/>
  <c r="T105" i="1"/>
  <c r="S105" i="1"/>
  <c r="R105" i="1"/>
  <c r="Q105" i="1"/>
  <c r="P105" i="1"/>
  <c r="O105" i="1"/>
  <c r="N105" i="1"/>
  <c r="AA104" i="1"/>
  <c r="Z104" i="1"/>
  <c r="Y104" i="1"/>
  <c r="X104" i="1"/>
  <c r="W104" i="1"/>
  <c r="V104" i="1"/>
  <c r="T104" i="1"/>
  <c r="S104" i="1"/>
  <c r="R104" i="1"/>
  <c r="Q104" i="1"/>
  <c r="P104" i="1"/>
  <c r="O104" i="1"/>
  <c r="N104" i="1"/>
  <c r="AA103" i="1"/>
  <c r="Z103" i="1"/>
  <c r="Y103" i="1"/>
  <c r="X103" i="1"/>
  <c r="W103" i="1"/>
  <c r="V103" i="1"/>
  <c r="T103" i="1"/>
  <c r="S103" i="1"/>
  <c r="R103" i="1"/>
  <c r="Q103" i="1"/>
  <c r="P103" i="1"/>
  <c r="O103" i="1"/>
  <c r="N103" i="1"/>
  <c r="AA102" i="1"/>
  <c r="Z102" i="1"/>
  <c r="Y102" i="1"/>
  <c r="X102" i="1"/>
  <c r="W102" i="1"/>
  <c r="V102" i="1"/>
  <c r="T102" i="1"/>
  <c r="S102" i="1"/>
  <c r="R102" i="1"/>
  <c r="Q102" i="1"/>
  <c r="P102" i="1"/>
  <c r="O102" i="1"/>
  <c r="N102" i="1"/>
  <c r="AA101" i="1"/>
  <c r="Z101" i="1"/>
  <c r="Y101" i="1"/>
  <c r="X101" i="1"/>
  <c r="W101" i="1"/>
  <c r="V101" i="1"/>
  <c r="T101" i="1"/>
  <c r="S101" i="1"/>
  <c r="R101" i="1"/>
  <c r="Q101" i="1"/>
  <c r="P101" i="1"/>
  <c r="O101" i="1"/>
  <c r="N101" i="1"/>
  <c r="AA100" i="1"/>
  <c r="Z100" i="1"/>
  <c r="Y100" i="1"/>
  <c r="X100" i="1"/>
  <c r="W100" i="1"/>
  <c r="V100" i="1"/>
  <c r="T100" i="1"/>
  <c r="S100" i="1"/>
  <c r="R100" i="1"/>
  <c r="Q100" i="1"/>
  <c r="P100" i="1"/>
  <c r="O100" i="1"/>
  <c r="N100" i="1"/>
  <c r="AA99" i="1"/>
  <c r="Z99" i="1"/>
  <c r="Y99" i="1"/>
  <c r="X99" i="1"/>
  <c r="W99" i="1"/>
  <c r="V99" i="1"/>
  <c r="T99" i="1"/>
  <c r="S99" i="1"/>
  <c r="R99" i="1"/>
  <c r="Q99" i="1"/>
  <c r="P99" i="1"/>
  <c r="O99" i="1"/>
  <c r="N99" i="1"/>
  <c r="AA98" i="1"/>
  <c r="Z98" i="1"/>
  <c r="Y98" i="1"/>
  <c r="X98" i="1"/>
  <c r="W98" i="1"/>
  <c r="V98" i="1"/>
  <c r="T98" i="1"/>
  <c r="S98" i="1"/>
  <c r="R98" i="1"/>
  <c r="Q98" i="1"/>
  <c r="P98" i="1"/>
  <c r="O98" i="1"/>
  <c r="N98" i="1"/>
  <c r="AA97" i="1"/>
  <c r="Z97" i="1"/>
  <c r="Y97" i="1"/>
  <c r="X97" i="1"/>
  <c r="W97" i="1"/>
  <c r="V97" i="1"/>
  <c r="T97" i="1"/>
  <c r="S97" i="1"/>
  <c r="R97" i="1"/>
  <c r="Q97" i="1"/>
  <c r="P97" i="1"/>
  <c r="O97" i="1"/>
  <c r="N97" i="1"/>
  <c r="AA96" i="1"/>
  <c r="Z96" i="1"/>
  <c r="Y96" i="1"/>
  <c r="X96" i="1"/>
  <c r="W96" i="1"/>
  <c r="V96" i="1"/>
  <c r="T96" i="1"/>
  <c r="S96" i="1"/>
  <c r="R96" i="1"/>
  <c r="Q96" i="1"/>
  <c r="P96" i="1"/>
  <c r="O96" i="1"/>
  <c r="N96" i="1"/>
  <c r="AA95" i="1"/>
  <c r="Z95" i="1"/>
  <c r="Y95" i="1"/>
  <c r="X95" i="1"/>
  <c r="W95" i="1"/>
  <c r="V95" i="1"/>
  <c r="T95" i="1"/>
  <c r="S95" i="1"/>
  <c r="R95" i="1"/>
  <c r="Q95" i="1"/>
  <c r="P95" i="1"/>
  <c r="O95" i="1"/>
  <c r="N95" i="1"/>
  <c r="AA94" i="1"/>
  <c r="Z94" i="1"/>
  <c r="Y94" i="1"/>
  <c r="X94" i="1"/>
  <c r="W94" i="1"/>
  <c r="V94" i="1"/>
  <c r="T94" i="1"/>
  <c r="S94" i="1"/>
  <c r="R94" i="1"/>
  <c r="Q94" i="1"/>
  <c r="P94" i="1"/>
  <c r="O94" i="1"/>
  <c r="N94" i="1"/>
  <c r="AA93" i="1"/>
  <c r="Z93" i="1"/>
  <c r="Y93" i="1"/>
  <c r="X93" i="1"/>
  <c r="W93" i="1"/>
  <c r="V93" i="1"/>
  <c r="T93" i="1"/>
  <c r="S93" i="1"/>
  <c r="R93" i="1"/>
  <c r="Q93" i="1"/>
  <c r="P93" i="1"/>
  <c r="O93" i="1"/>
  <c r="N93" i="1"/>
  <c r="AA92" i="1"/>
  <c r="Z92" i="1"/>
  <c r="Y92" i="1"/>
  <c r="X92" i="1"/>
  <c r="W92" i="1"/>
  <c r="V92" i="1"/>
  <c r="T92" i="1"/>
  <c r="S92" i="1"/>
  <c r="R92" i="1"/>
  <c r="Q92" i="1"/>
  <c r="P92" i="1"/>
  <c r="O92" i="1"/>
  <c r="N92" i="1"/>
  <c r="AA91" i="1"/>
  <c r="Z91" i="1"/>
  <c r="Y91" i="1"/>
  <c r="X91" i="1"/>
  <c r="W91" i="1"/>
  <c r="V91" i="1"/>
  <c r="T91" i="1"/>
  <c r="S91" i="1"/>
  <c r="R91" i="1"/>
  <c r="Q91" i="1"/>
  <c r="P91" i="1"/>
  <c r="O91" i="1"/>
  <c r="N91" i="1"/>
  <c r="AA90" i="1"/>
  <c r="Z90" i="1"/>
  <c r="Y90" i="1"/>
  <c r="X90" i="1"/>
  <c r="W90" i="1"/>
  <c r="V90" i="1"/>
  <c r="T90" i="1"/>
  <c r="S90" i="1"/>
  <c r="R90" i="1"/>
  <c r="Q90" i="1"/>
  <c r="P90" i="1"/>
  <c r="O90" i="1"/>
  <c r="N90" i="1"/>
  <c r="AA89" i="1"/>
  <c r="Z89" i="1"/>
  <c r="Y89" i="1"/>
  <c r="X89" i="1"/>
  <c r="W89" i="1"/>
  <c r="V89" i="1"/>
  <c r="T89" i="1"/>
  <c r="S89" i="1"/>
  <c r="R89" i="1"/>
  <c r="Q89" i="1"/>
  <c r="P89" i="1"/>
  <c r="O89" i="1"/>
  <c r="N89" i="1"/>
  <c r="AA88" i="1"/>
  <c r="Z88" i="1"/>
  <c r="Y88" i="1"/>
  <c r="X88" i="1"/>
  <c r="W88" i="1"/>
  <c r="V88" i="1"/>
  <c r="T88" i="1"/>
  <c r="S88" i="1"/>
  <c r="R88" i="1"/>
  <c r="Q88" i="1"/>
  <c r="P88" i="1"/>
  <c r="O88" i="1"/>
  <c r="N88" i="1"/>
  <c r="AA87" i="1"/>
  <c r="Z87" i="1"/>
  <c r="Y87" i="1"/>
  <c r="X87" i="1"/>
  <c r="W87" i="1"/>
  <c r="V87" i="1"/>
  <c r="T87" i="1"/>
  <c r="S87" i="1"/>
  <c r="R87" i="1"/>
  <c r="Q87" i="1"/>
  <c r="P87" i="1"/>
  <c r="O87" i="1"/>
  <c r="N87" i="1"/>
  <c r="AA86" i="1"/>
  <c r="Z86" i="1"/>
  <c r="Y86" i="1"/>
  <c r="X86" i="1"/>
  <c r="W86" i="1"/>
  <c r="V86" i="1"/>
  <c r="T86" i="1"/>
  <c r="S86" i="1"/>
  <c r="R86" i="1"/>
  <c r="Q86" i="1"/>
  <c r="P86" i="1"/>
  <c r="O86" i="1"/>
  <c r="N86" i="1"/>
  <c r="AA85" i="1"/>
  <c r="Z85" i="1"/>
  <c r="Y85" i="1"/>
  <c r="X85" i="1"/>
  <c r="W85" i="1"/>
  <c r="V85" i="1"/>
  <c r="T85" i="1"/>
  <c r="S85" i="1"/>
  <c r="R85" i="1"/>
  <c r="Q85" i="1"/>
  <c r="P85" i="1"/>
  <c r="O85" i="1"/>
  <c r="N85" i="1"/>
  <c r="AA84" i="1"/>
  <c r="Z84" i="1"/>
  <c r="Y84" i="1"/>
  <c r="X84" i="1"/>
  <c r="W84" i="1"/>
  <c r="V84" i="1"/>
  <c r="T84" i="1"/>
  <c r="S84" i="1"/>
  <c r="R84" i="1"/>
  <c r="Q84" i="1"/>
  <c r="P84" i="1"/>
  <c r="O84" i="1"/>
  <c r="N84" i="1"/>
  <c r="AA83" i="1"/>
  <c r="Z83" i="1"/>
  <c r="Y83" i="1"/>
  <c r="X83" i="1"/>
  <c r="W83" i="1"/>
  <c r="V83" i="1"/>
  <c r="T83" i="1"/>
  <c r="S83" i="1"/>
  <c r="R83" i="1"/>
  <c r="Q83" i="1"/>
  <c r="P83" i="1"/>
  <c r="O83" i="1"/>
  <c r="N83" i="1"/>
  <c r="AA82" i="1"/>
  <c r="Z82" i="1"/>
  <c r="Y82" i="1"/>
  <c r="X82" i="1"/>
  <c r="W82" i="1"/>
  <c r="V82" i="1"/>
  <c r="T82" i="1"/>
  <c r="S82" i="1"/>
  <c r="R82" i="1"/>
  <c r="Q82" i="1"/>
  <c r="P82" i="1"/>
  <c r="O82" i="1"/>
  <c r="N82" i="1"/>
  <c r="AA81" i="1"/>
  <c r="Z81" i="1"/>
  <c r="Y81" i="1"/>
  <c r="X81" i="1"/>
  <c r="W81" i="1"/>
  <c r="V81" i="1"/>
  <c r="T81" i="1"/>
  <c r="S81" i="1"/>
  <c r="R81" i="1"/>
  <c r="Q81" i="1"/>
  <c r="P81" i="1"/>
  <c r="O81" i="1"/>
  <c r="N81" i="1"/>
  <c r="AA80" i="1"/>
  <c r="Z80" i="1"/>
  <c r="Y80" i="1"/>
  <c r="X80" i="1"/>
  <c r="W80" i="1"/>
  <c r="V80" i="1"/>
  <c r="T80" i="1"/>
  <c r="S80" i="1"/>
  <c r="R80" i="1"/>
  <c r="Q80" i="1"/>
  <c r="P80" i="1"/>
  <c r="O80" i="1"/>
  <c r="N80" i="1"/>
  <c r="AA79" i="1"/>
  <c r="Z79" i="1"/>
  <c r="Y79" i="1"/>
  <c r="X79" i="1"/>
  <c r="W79" i="1"/>
  <c r="V79" i="1"/>
  <c r="T79" i="1"/>
  <c r="S79" i="1"/>
  <c r="R79" i="1"/>
  <c r="Q79" i="1"/>
  <c r="P79" i="1"/>
  <c r="O79" i="1"/>
  <c r="N79" i="1"/>
  <c r="AA78" i="1"/>
  <c r="Z78" i="1"/>
  <c r="Y78" i="1"/>
  <c r="X78" i="1"/>
  <c r="W78" i="1"/>
  <c r="V78" i="1"/>
  <c r="T78" i="1"/>
  <c r="S78" i="1"/>
  <c r="R78" i="1"/>
  <c r="Q78" i="1"/>
  <c r="P78" i="1"/>
  <c r="O78" i="1"/>
  <c r="N78" i="1"/>
  <c r="AA77" i="1"/>
  <c r="Z77" i="1"/>
  <c r="Y77" i="1"/>
  <c r="X77" i="1"/>
  <c r="W77" i="1"/>
  <c r="V77" i="1"/>
  <c r="T77" i="1"/>
  <c r="S77" i="1"/>
  <c r="R77" i="1"/>
  <c r="Q77" i="1"/>
  <c r="P77" i="1"/>
  <c r="O77" i="1"/>
  <c r="N77" i="1"/>
  <c r="AA76" i="1"/>
  <c r="Z76" i="1"/>
  <c r="Y76" i="1"/>
  <c r="X76" i="1"/>
  <c r="W76" i="1"/>
  <c r="V76" i="1"/>
  <c r="T76" i="1"/>
  <c r="S76" i="1"/>
  <c r="R76" i="1"/>
  <c r="Q76" i="1"/>
  <c r="P76" i="1"/>
  <c r="O76" i="1"/>
  <c r="N76" i="1"/>
  <c r="AA75" i="1"/>
  <c r="Z75" i="1"/>
  <c r="Y75" i="1"/>
  <c r="X75" i="1"/>
  <c r="W75" i="1"/>
  <c r="V75" i="1"/>
  <c r="T75" i="1"/>
  <c r="S75" i="1"/>
  <c r="R75" i="1"/>
  <c r="Q75" i="1"/>
  <c r="P75" i="1"/>
  <c r="O75" i="1"/>
  <c r="N75" i="1"/>
  <c r="AA74" i="1"/>
  <c r="Z74" i="1"/>
  <c r="Y74" i="1"/>
  <c r="X74" i="1"/>
  <c r="W74" i="1"/>
  <c r="V74" i="1"/>
  <c r="T74" i="1"/>
  <c r="S74" i="1"/>
  <c r="R74" i="1"/>
  <c r="Q74" i="1"/>
  <c r="P74" i="1"/>
  <c r="O74" i="1"/>
  <c r="N74" i="1"/>
  <c r="AA73" i="1"/>
  <c r="Z73" i="1"/>
  <c r="Y73" i="1"/>
  <c r="X73" i="1"/>
  <c r="W73" i="1"/>
  <c r="V73" i="1"/>
  <c r="T73" i="1"/>
  <c r="S73" i="1"/>
  <c r="R73" i="1"/>
  <c r="Q73" i="1"/>
  <c r="P73" i="1"/>
  <c r="O73" i="1"/>
  <c r="N73" i="1"/>
  <c r="AA72" i="1"/>
  <c r="Z72" i="1"/>
  <c r="Y72" i="1"/>
  <c r="X72" i="1"/>
  <c r="W72" i="1"/>
  <c r="V72" i="1"/>
  <c r="T72" i="1"/>
  <c r="S72" i="1"/>
  <c r="R72" i="1"/>
  <c r="Q72" i="1"/>
  <c r="P72" i="1"/>
  <c r="O72" i="1"/>
  <c r="N72" i="1"/>
  <c r="AA71" i="1"/>
  <c r="Z71" i="1"/>
  <c r="Y71" i="1"/>
  <c r="X71" i="1"/>
  <c r="W71" i="1"/>
  <c r="V71" i="1"/>
  <c r="T71" i="1"/>
  <c r="S71" i="1"/>
  <c r="R71" i="1"/>
  <c r="Q71" i="1"/>
  <c r="P71" i="1"/>
  <c r="O71" i="1"/>
  <c r="N71" i="1"/>
  <c r="AA70" i="1"/>
  <c r="Z70" i="1"/>
  <c r="Y70" i="1"/>
  <c r="X70" i="1"/>
  <c r="W70" i="1"/>
  <c r="V70" i="1"/>
  <c r="T70" i="1"/>
  <c r="S70" i="1"/>
  <c r="R70" i="1"/>
  <c r="Q70" i="1"/>
  <c r="P70" i="1"/>
  <c r="O70" i="1"/>
  <c r="N70" i="1"/>
  <c r="AA69" i="1"/>
  <c r="Z69" i="1"/>
  <c r="Y69" i="1"/>
  <c r="X69" i="1"/>
  <c r="W69" i="1"/>
  <c r="V69" i="1"/>
  <c r="T69" i="1"/>
  <c r="S69" i="1"/>
  <c r="R69" i="1"/>
  <c r="Q69" i="1"/>
  <c r="P69" i="1"/>
  <c r="O69" i="1"/>
  <c r="N69" i="1"/>
  <c r="AA68" i="1"/>
  <c r="Z68" i="1"/>
  <c r="Y68" i="1"/>
  <c r="X68" i="1"/>
  <c r="W68" i="1"/>
  <c r="V68" i="1"/>
  <c r="T68" i="1"/>
  <c r="S68" i="1"/>
  <c r="R68" i="1"/>
  <c r="Q68" i="1"/>
  <c r="P68" i="1"/>
  <c r="O68" i="1"/>
  <c r="N68" i="1"/>
  <c r="AA67" i="1"/>
  <c r="Z67" i="1"/>
  <c r="Y67" i="1"/>
  <c r="X67" i="1"/>
  <c r="W67" i="1"/>
  <c r="V67" i="1"/>
  <c r="T67" i="1"/>
  <c r="S67" i="1"/>
  <c r="R67" i="1"/>
  <c r="Q67" i="1"/>
  <c r="P67" i="1"/>
  <c r="O67" i="1"/>
  <c r="N67" i="1"/>
  <c r="AA66" i="1"/>
  <c r="Z66" i="1"/>
  <c r="Y66" i="1"/>
  <c r="X66" i="1"/>
  <c r="W66" i="1"/>
  <c r="V66" i="1"/>
  <c r="T66" i="1"/>
  <c r="S66" i="1"/>
  <c r="R66" i="1"/>
  <c r="Q66" i="1"/>
  <c r="P66" i="1"/>
  <c r="O66" i="1"/>
  <c r="N66" i="1"/>
  <c r="AA65" i="1"/>
  <c r="Z65" i="1"/>
  <c r="Y65" i="1"/>
  <c r="X65" i="1"/>
  <c r="W65" i="1"/>
  <c r="V65" i="1"/>
  <c r="T65" i="1"/>
  <c r="S65" i="1"/>
  <c r="R65" i="1"/>
  <c r="Q65" i="1"/>
  <c r="P65" i="1"/>
  <c r="O65" i="1"/>
  <c r="N65" i="1"/>
  <c r="AA64" i="1"/>
  <c r="Z64" i="1"/>
  <c r="Y64" i="1"/>
  <c r="X64" i="1"/>
  <c r="W64" i="1"/>
  <c r="V64" i="1"/>
  <c r="T64" i="1"/>
  <c r="S64" i="1"/>
  <c r="R64" i="1"/>
  <c r="Q64" i="1"/>
  <c r="P64" i="1"/>
  <c r="O64" i="1"/>
  <c r="N64" i="1"/>
  <c r="AA63" i="1"/>
  <c r="Z63" i="1"/>
  <c r="Y63" i="1"/>
  <c r="X63" i="1"/>
  <c r="W63" i="1"/>
  <c r="V63" i="1"/>
  <c r="T63" i="1"/>
  <c r="S63" i="1"/>
  <c r="R63" i="1"/>
  <c r="Q63" i="1"/>
  <c r="P63" i="1"/>
  <c r="O63" i="1"/>
  <c r="N63" i="1"/>
  <c r="AA62" i="1"/>
  <c r="Z62" i="1"/>
  <c r="Y62" i="1"/>
  <c r="X62" i="1"/>
  <c r="W62" i="1"/>
  <c r="V62" i="1"/>
  <c r="T62" i="1"/>
  <c r="S62" i="1"/>
  <c r="R62" i="1"/>
  <c r="Q62" i="1"/>
  <c r="P62" i="1"/>
  <c r="O62" i="1"/>
  <c r="N62" i="1"/>
  <c r="AA61" i="1"/>
  <c r="Z61" i="1"/>
  <c r="Y61" i="1"/>
  <c r="X61" i="1"/>
  <c r="W61" i="1"/>
  <c r="V61" i="1"/>
  <c r="T61" i="1"/>
  <c r="S61" i="1"/>
  <c r="R61" i="1"/>
  <c r="Q61" i="1"/>
  <c r="P61" i="1"/>
  <c r="O61" i="1"/>
  <c r="N61" i="1"/>
  <c r="AA60" i="1"/>
  <c r="Z60" i="1"/>
  <c r="Y60" i="1"/>
  <c r="X60" i="1"/>
  <c r="W60" i="1"/>
  <c r="V60" i="1"/>
  <c r="T60" i="1"/>
  <c r="S60" i="1"/>
  <c r="R60" i="1"/>
  <c r="Q60" i="1"/>
  <c r="P60" i="1"/>
  <c r="O60" i="1"/>
  <c r="N60" i="1"/>
  <c r="AA59" i="1"/>
  <c r="Z59" i="1"/>
  <c r="Y59" i="1"/>
  <c r="X59" i="1"/>
  <c r="W59" i="1"/>
  <c r="V59" i="1"/>
  <c r="T59" i="1"/>
  <c r="S59" i="1"/>
  <c r="R59" i="1"/>
  <c r="Q59" i="1"/>
  <c r="P59" i="1"/>
  <c r="O59" i="1"/>
  <c r="N59" i="1"/>
  <c r="AA58" i="1"/>
  <c r="Z58" i="1"/>
  <c r="Y58" i="1"/>
  <c r="X58" i="1"/>
  <c r="W58" i="1"/>
  <c r="V58" i="1"/>
  <c r="T58" i="1"/>
  <c r="S58" i="1"/>
  <c r="R58" i="1"/>
  <c r="Q58" i="1"/>
  <c r="P58" i="1"/>
  <c r="O58" i="1"/>
  <c r="N58" i="1"/>
  <c r="AA57" i="1"/>
  <c r="Z57" i="1"/>
  <c r="Y57" i="1"/>
  <c r="X57" i="1"/>
  <c r="W57" i="1"/>
  <c r="V57" i="1"/>
  <c r="T57" i="1"/>
  <c r="S57" i="1"/>
  <c r="R57" i="1"/>
  <c r="Q57" i="1"/>
  <c r="P57" i="1"/>
  <c r="O57" i="1"/>
  <c r="N57" i="1"/>
  <c r="AA56" i="1"/>
  <c r="Z56" i="1"/>
  <c r="Y56" i="1"/>
  <c r="X56" i="1"/>
  <c r="W56" i="1"/>
  <c r="V56" i="1"/>
  <c r="T56" i="1"/>
  <c r="S56" i="1"/>
  <c r="R56" i="1"/>
  <c r="Q56" i="1"/>
  <c r="P56" i="1"/>
  <c r="O56" i="1"/>
  <c r="N56" i="1"/>
  <c r="AA55" i="1"/>
  <c r="Z55" i="1"/>
  <c r="Y55" i="1"/>
  <c r="X55" i="1"/>
  <c r="W55" i="1"/>
  <c r="V55" i="1"/>
  <c r="T55" i="1"/>
  <c r="S55" i="1"/>
  <c r="R55" i="1"/>
  <c r="Q55" i="1"/>
  <c r="P55" i="1"/>
  <c r="O55" i="1"/>
  <c r="N55" i="1"/>
  <c r="AA54" i="1"/>
  <c r="Z54" i="1"/>
  <c r="Y54" i="1"/>
  <c r="X54" i="1"/>
  <c r="W54" i="1"/>
  <c r="V54" i="1"/>
  <c r="T54" i="1"/>
  <c r="S54" i="1"/>
  <c r="R54" i="1"/>
  <c r="Q54" i="1"/>
  <c r="P54" i="1"/>
  <c r="O54" i="1"/>
  <c r="N54" i="1"/>
  <c r="AA53" i="1"/>
  <c r="Z53" i="1"/>
  <c r="Y53" i="1"/>
  <c r="X53" i="1"/>
  <c r="W53" i="1"/>
  <c r="V53" i="1"/>
  <c r="T53" i="1"/>
  <c r="S53" i="1"/>
  <c r="R53" i="1"/>
  <c r="Q53" i="1"/>
  <c r="P53" i="1"/>
  <c r="O53" i="1"/>
  <c r="N53" i="1"/>
  <c r="AA52" i="1"/>
  <c r="Z52" i="1"/>
  <c r="Y52" i="1"/>
  <c r="X52" i="1"/>
  <c r="W52" i="1"/>
  <c r="V52" i="1"/>
  <c r="T52" i="1"/>
  <c r="S52" i="1"/>
  <c r="R52" i="1"/>
  <c r="Q52" i="1"/>
  <c r="P52" i="1"/>
  <c r="O52" i="1"/>
  <c r="N52" i="1"/>
  <c r="AA51" i="1"/>
  <c r="Z51" i="1"/>
  <c r="Y51" i="1"/>
  <c r="X51" i="1"/>
  <c r="W51" i="1"/>
  <c r="V51" i="1"/>
  <c r="T51" i="1"/>
  <c r="S51" i="1"/>
  <c r="R51" i="1"/>
  <c r="Q51" i="1"/>
  <c r="P51" i="1"/>
  <c r="O51" i="1"/>
  <c r="N51" i="1"/>
  <c r="AA50" i="1"/>
  <c r="Z50" i="1"/>
  <c r="Y50" i="1"/>
  <c r="X50" i="1"/>
  <c r="W50" i="1"/>
  <c r="V50" i="1"/>
  <c r="T50" i="1"/>
  <c r="S50" i="1"/>
  <c r="R50" i="1"/>
  <c r="Q50" i="1"/>
  <c r="P50" i="1"/>
  <c r="O50" i="1"/>
  <c r="N50" i="1"/>
  <c r="AA49" i="1"/>
  <c r="Z49" i="1"/>
  <c r="Y49" i="1"/>
  <c r="X49" i="1"/>
  <c r="W49" i="1"/>
  <c r="V49" i="1"/>
  <c r="T49" i="1"/>
  <c r="S49" i="1"/>
  <c r="R49" i="1"/>
  <c r="Q49" i="1"/>
  <c r="P49" i="1"/>
  <c r="O49" i="1"/>
  <c r="N49" i="1"/>
  <c r="AA48" i="1"/>
  <c r="Z48" i="1"/>
  <c r="Y48" i="1"/>
  <c r="X48" i="1"/>
  <c r="W48" i="1"/>
  <c r="V48" i="1"/>
  <c r="T48" i="1"/>
  <c r="S48" i="1"/>
  <c r="R48" i="1"/>
  <c r="Q48" i="1"/>
  <c r="P48" i="1"/>
  <c r="O48" i="1"/>
  <c r="N48" i="1"/>
  <c r="AA47" i="1"/>
  <c r="Z47" i="1"/>
  <c r="Y47" i="1"/>
  <c r="X47" i="1"/>
  <c r="W47" i="1"/>
  <c r="V47" i="1"/>
  <c r="T47" i="1"/>
  <c r="S47" i="1"/>
  <c r="R47" i="1"/>
  <c r="Q47" i="1"/>
  <c r="P47" i="1"/>
  <c r="O47" i="1"/>
  <c r="N47" i="1"/>
  <c r="AA46" i="1"/>
  <c r="Z46" i="1"/>
  <c r="Y46" i="1"/>
  <c r="X46" i="1"/>
  <c r="W46" i="1"/>
  <c r="V46" i="1"/>
  <c r="T46" i="1"/>
  <c r="S46" i="1"/>
  <c r="R46" i="1"/>
  <c r="Q46" i="1"/>
  <c r="P46" i="1"/>
  <c r="O46" i="1"/>
  <c r="N46" i="1"/>
  <c r="AA45" i="1"/>
  <c r="Z45" i="1"/>
  <c r="Y45" i="1"/>
  <c r="X45" i="1"/>
  <c r="W45" i="1"/>
  <c r="V45" i="1"/>
  <c r="T45" i="1"/>
  <c r="S45" i="1"/>
  <c r="R45" i="1"/>
  <c r="Q45" i="1"/>
  <c r="P45" i="1"/>
  <c r="O45" i="1"/>
  <c r="N45" i="1"/>
  <c r="A2" i="1"/>
  <c r="A4" i="52" s="1"/>
  <c r="K216" i="1"/>
  <c r="J216" i="1"/>
  <c r="H216" i="1"/>
  <c r="G216" i="1"/>
  <c r="AA44" i="1"/>
  <c r="Z44" i="1"/>
  <c r="Y44" i="1"/>
  <c r="X44" i="1"/>
  <c r="AA43" i="1"/>
  <c r="Z43" i="1"/>
  <c r="Y43" i="1"/>
  <c r="X43" i="1"/>
  <c r="AA42" i="1"/>
  <c r="Z42" i="1"/>
  <c r="Y42" i="1"/>
  <c r="X42" i="1"/>
  <c r="AA41" i="1"/>
  <c r="Z41" i="1"/>
  <c r="Y41" i="1"/>
  <c r="X41" i="1"/>
  <c r="AA40" i="1"/>
  <c r="Z40" i="1"/>
  <c r="Y40" i="1"/>
  <c r="X40" i="1"/>
  <c r="AA39" i="1"/>
  <c r="Z39" i="1"/>
  <c r="Y39" i="1"/>
  <c r="X39" i="1"/>
  <c r="AA38" i="1"/>
  <c r="Z38" i="1"/>
  <c r="Y38" i="1"/>
  <c r="X38" i="1"/>
  <c r="AA37" i="1"/>
  <c r="Z37" i="1"/>
  <c r="Y37" i="1"/>
  <c r="X37" i="1"/>
  <c r="AA36" i="1"/>
  <c r="Z36" i="1"/>
  <c r="Y36" i="1"/>
  <c r="X36" i="1"/>
  <c r="AA35" i="1"/>
  <c r="Z35" i="1"/>
  <c r="Y35" i="1"/>
  <c r="X35" i="1"/>
  <c r="AA34" i="1"/>
  <c r="Z34" i="1"/>
  <c r="Y34" i="1"/>
  <c r="X34" i="1"/>
  <c r="AA33" i="1"/>
  <c r="Z33" i="1"/>
  <c r="Y33" i="1"/>
  <c r="X33" i="1"/>
  <c r="AA32" i="1"/>
  <c r="Z32" i="1"/>
  <c r="Y32" i="1"/>
  <c r="X32" i="1"/>
  <c r="AA31" i="1"/>
  <c r="Z31" i="1"/>
  <c r="Y31" i="1"/>
  <c r="X31" i="1"/>
  <c r="AA30" i="1"/>
  <c r="Z30" i="1"/>
  <c r="Y30" i="1"/>
  <c r="X30" i="1"/>
  <c r="AA29" i="1"/>
  <c r="Z29" i="1"/>
  <c r="Y29" i="1"/>
  <c r="X29" i="1"/>
  <c r="AA28" i="1"/>
  <c r="Z28" i="1"/>
  <c r="Y28" i="1"/>
  <c r="X28" i="1"/>
  <c r="AA27" i="1"/>
  <c r="Z27" i="1"/>
  <c r="Y27" i="1"/>
  <c r="X27" i="1"/>
  <c r="AA26" i="1"/>
  <c r="Z26" i="1"/>
  <c r="Y26" i="1"/>
  <c r="X26" i="1"/>
  <c r="AA25" i="1"/>
  <c r="Z25" i="1"/>
  <c r="Y25" i="1"/>
  <c r="X25" i="1"/>
  <c r="AA24" i="1"/>
  <c r="Z24" i="1"/>
  <c r="Y24" i="1"/>
  <c r="X24" i="1"/>
  <c r="AA23" i="1"/>
  <c r="Z23" i="1"/>
  <c r="Y23" i="1"/>
  <c r="X23" i="1"/>
  <c r="AA22" i="1"/>
  <c r="Z22" i="1"/>
  <c r="Y22" i="1"/>
  <c r="X22" i="1"/>
  <c r="AA21" i="1"/>
  <c r="Z21" i="1"/>
  <c r="Y21" i="1"/>
  <c r="X21" i="1"/>
  <c r="AA20" i="1"/>
  <c r="Z20" i="1"/>
  <c r="Y20" i="1"/>
  <c r="X20" i="1"/>
  <c r="AA19" i="1"/>
  <c r="Z19" i="1"/>
  <c r="Y19" i="1"/>
  <c r="X19" i="1"/>
  <c r="AA18" i="1"/>
  <c r="Z18" i="1"/>
  <c r="Y18" i="1"/>
  <c r="X18" i="1"/>
  <c r="AA17" i="1"/>
  <c r="Z17" i="1"/>
  <c r="Y17" i="1"/>
  <c r="X17" i="1"/>
  <c r="AA16" i="1"/>
  <c r="Z16" i="1"/>
  <c r="Y16" i="1"/>
  <c r="X16" i="1"/>
  <c r="AA15" i="1"/>
  <c r="Z15" i="1"/>
  <c r="Y15" i="1"/>
  <c r="X15" i="1"/>
  <c r="AA14" i="1"/>
  <c r="Z14" i="1"/>
  <c r="Y14" i="1"/>
  <c r="X14" i="1"/>
  <c r="AA13" i="1"/>
  <c r="Z13" i="1"/>
  <c r="Y13" i="1"/>
  <c r="X13" i="1"/>
  <c r="AA12" i="1"/>
  <c r="Z12" i="1"/>
  <c r="Y12" i="1"/>
  <c r="X12" i="1"/>
  <c r="AA11" i="1"/>
  <c r="Z11" i="1"/>
  <c r="Y11" i="1"/>
  <c r="X11" i="1"/>
  <c r="AA10" i="1"/>
  <c r="Z10" i="1"/>
  <c r="Y10" i="1"/>
  <c r="X10" i="1"/>
  <c r="AA9" i="1"/>
  <c r="Z9" i="1"/>
  <c r="Y9" i="1"/>
  <c r="X9" i="1"/>
  <c r="AA8" i="1"/>
  <c r="Z8" i="1"/>
  <c r="Y8" i="1"/>
  <c r="X8" i="1"/>
  <c r="AA7" i="1"/>
  <c r="Z7" i="1"/>
  <c r="Y7" i="1"/>
  <c r="X7" i="1"/>
  <c r="Z6" i="1"/>
  <c r="Y6" i="1"/>
  <c r="AA6" i="1"/>
  <c r="X6"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9" i="1"/>
  <c r="P29" i="1"/>
  <c r="Q28" i="1"/>
  <c r="P28" i="1"/>
  <c r="Q27" i="1"/>
  <c r="P27"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Q12" i="1"/>
  <c r="P12" i="1"/>
  <c r="Q11" i="1"/>
  <c r="P11" i="1"/>
  <c r="Q10" i="1"/>
  <c r="P10" i="1"/>
  <c r="Q9" i="1"/>
  <c r="P9" i="1"/>
  <c r="Q8" i="1"/>
  <c r="P8" i="1"/>
  <c r="Q7" i="1"/>
  <c r="P7" i="1"/>
  <c r="Q6" i="1"/>
  <c r="P6" i="1"/>
  <c r="N6" i="1"/>
  <c r="W44" i="1"/>
  <c r="V44" i="1"/>
  <c r="T44" i="1"/>
  <c r="S44" i="1"/>
  <c r="R44" i="1"/>
  <c r="W43" i="1"/>
  <c r="V43" i="1"/>
  <c r="T43" i="1"/>
  <c r="S43" i="1"/>
  <c r="R43" i="1"/>
  <c r="W42" i="1"/>
  <c r="V42" i="1"/>
  <c r="T42" i="1"/>
  <c r="S42" i="1"/>
  <c r="R42" i="1"/>
  <c r="W41" i="1"/>
  <c r="V41" i="1"/>
  <c r="T41" i="1"/>
  <c r="S41" i="1"/>
  <c r="R41" i="1"/>
  <c r="W40" i="1"/>
  <c r="V40" i="1"/>
  <c r="T40" i="1"/>
  <c r="S40" i="1"/>
  <c r="R40" i="1"/>
  <c r="W39" i="1"/>
  <c r="V39" i="1"/>
  <c r="T39" i="1"/>
  <c r="S39" i="1"/>
  <c r="R39" i="1"/>
  <c r="W38" i="1"/>
  <c r="V38" i="1"/>
  <c r="T38" i="1"/>
  <c r="S38" i="1"/>
  <c r="R38" i="1"/>
  <c r="W37" i="1"/>
  <c r="V37" i="1"/>
  <c r="T37" i="1"/>
  <c r="S37" i="1"/>
  <c r="R37" i="1"/>
  <c r="W36" i="1"/>
  <c r="V36" i="1"/>
  <c r="T36" i="1"/>
  <c r="S36" i="1"/>
  <c r="R36" i="1"/>
  <c r="W35" i="1"/>
  <c r="V35" i="1"/>
  <c r="T35" i="1"/>
  <c r="S35" i="1"/>
  <c r="R35" i="1"/>
  <c r="W34" i="1"/>
  <c r="V34" i="1"/>
  <c r="T34" i="1"/>
  <c r="S34" i="1"/>
  <c r="R34" i="1"/>
  <c r="W33" i="1"/>
  <c r="V33" i="1"/>
  <c r="T33" i="1"/>
  <c r="S33" i="1"/>
  <c r="R33" i="1"/>
  <c r="W32" i="1"/>
  <c r="V32" i="1"/>
  <c r="T32" i="1"/>
  <c r="S32" i="1"/>
  <c r="R32" i="1"/>
  <c r="W31" i="1"/>
  <c r="V31" i="1"/>
  <c r="T31" i="1"/>
  <c r="S31" i="1"/>
  <c r="R31" i="1"/>
  <c r="W30" i="1"/>
  <c r="V30" i="1"/>
  <c r="T30" i="1"/>
  <c r="S30" i="1"/>
  <c r="R30" i="1"/>
  <c r="W29" i="1"/>
  <c r="V29" i="1"/>
  <c r="T29" i="1"/>
  <c r="S29" i="1"/>
  <c r="R29" i="1"/>
  <c r="W28" i="1"/>
  <c r="V28" i="1"/>
  <c r="T28" i="1"/>
  <c r="S28" i="1"/>
  <c r="R28" i="1"/>
  <c r="W27" i="1"/>
  <c r="V27" i="1"/>
  <c r="T27" i="1"/>
  <c r="S27" i="1"/>
  <c r="R27" i="1"/>
  <c r="W26" i="1"/>
  <c r="V26" i="1"/>
  <c r="T26" i="1"/>
  <c r="S26" i="1"/>
  <c r="R26" i="1"/>
  <c r="W25" i="1"/>
  <c r="V25" i="1"/>
  <c r="T25" i="1"/>
  <c r="S25" i="1"/>
  <c r="R25" i="1"/>
  <c r="W24" i="1"/>
  <c r="V24" i="1"/>
  <c r="T24" i="1"/>
  <c r="S24" i="1"/>
  <c r="R24" i="1"/>
  <c r="W23" i="1"/>
  <c r="V23" i="1"/>
  <c r="T23" i="1"/>
  <c r="S23" i="1"/>
  <c r="R23" i="1"/>
  <c r="W22" i="1"/>
  <c r="V22" i="1"/>
  <c r="T22" i="1"/>
  <c r="S22" i="1"/>
  <c r="R22" i="1"/>
  <c r="W21" i="1"/>
  <c r="V21" i="1"/>
  <c r="T21" i="1"/>
  <c r="S21" i="1"/>
  <c r="R21" i="1"/>
  <c r="W20" i="1"/>
  <c r="V20" i="1"/>
  <c r="T20" i="1"/>
  <c r="S20" i="1"/>
  <c r="R20" i="1"/>
  <c r="W19" i="1"/>
  <c r="V19" i="1"/>
  <c r="T19" i="1"/>
  <c r="S19" i="1"/>
  <c r="R19" i="1"/>
  <c r="W18" i="1"/>
  <c r="V18" i="1"/>
  <c r="T18" i="1"/>
  <c r="S18" i="1"/>
  <c r="R18" i="1"/>
  <c r="W17" i="1"/>
  <c r="V17" i="1"/>
  <c r="T17" i="1"/>
  <c r="S17" i="1"/>
  <c r="R17" i="1"/>
  <c r="W16" i="1"/>
  <c r="V16" i="1"/>
  <c r="T16" i="1"/>
  <c r="S16" i="1"/>
  <c r="R16" i="1"/>
  <c r="W15" i="1"/>
  <c r="V15" i="1"/>
  <c r="T15" i="1"/>
  <c r="S15" i="1"/>
  <c r="R15" i="1"/>
  <c r="W14" i="1"/>
  <c r="V14" i="1"/>
  <c r="T14" i="1"/>
  <c r="S14" i="1"/>
  <c r="R14" i="1"/>
  <c r="W13" i="1"/>
  <c r="V13" i="1"/>
  <c r="T13" i="1"/>
  <c r="S13" i="1"/>
  <c r="R13" i="1"/>
  <c r="W12" i="1"/>
  <c r="V12" i="1"/>
  <c r="T12" i="1"/>
  <c r="S12" i="1"/>
  <c r="R12" i="1"/>
  <c r="W11" i="1"/>
  <c r="V11" i="1"/>
  <c r="T11" i="1"/>
  <c r="S11" i="1"/>
  <c r="R11" i="1"/>
  <c r="W10" i="1"/>
  <c r="V10" i="1"/>
  <c r="T10" i="1"/>
  <c r="S10" i="1"/>
  <c r="R10" i="1"/>
  <c r="W9" i="1"/>
  <c r="V9" i="1"/>
  <c r="T9" i="1"/>
  <c r="S9" i="1"/>
  <c r="R9" i="1"/>
  <c r="W8" i="1"/>
  <c r="V8" i="1"/>
  <c r="T8" i="1"/>
  <c r="S8" i="1"/>
  <c r="R8" i="1"/>
  <c r="W7" i="1"/>
  <c r="V7" i="1"/>
  <c r="T7" i="1"/>
  <c r="S7" i="1"/>
  <c r="R7" i="1"/>
  <c r="T6" i="1"/>
  <c r="V6" i="1"/>
  <c r="W6" i="1"/>
  <c r="S6" i="1"/>
  <c r="R6" i="1"/>
  <c r="O44" i="1"/>
  <c r="N44" i="1"/>
  <c r="O43" i="1"/>
  <c r="N43" i="1"/>
  <c r="O42" i="1"/>
  <c r="N42" i="1"/>
  <c r="O41" i="1"/>
  <c r="N41" i="1"/>
  <c r="O40" i="1"/>
  <c r="N40" i="1"/>
  <c r="O39" i="1"/>
  <c r="N39" i="1"/>
  <c r="O38" i="1"/>
  <c r="N38" i="1"/>
  <c r="O37" i="1"/>
  <c r="N37" i="1"/>
  <c r="O36" i="1"/>
  <c r="N36" i="1"/>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0" i="1"/>
  <c r="N10" i="1"/>
  <c r="O9" i="1"/>
  <c r="N9" i="1"/>
  <c r="O8" i="1"/>
  <c r="N8" i="1"/>
  <c r="O7" i="1"/>
  <c r="N7" i="1"/>
  <c r="O6" i="1"/>
  <c r="O11" i="1"/>
  <c r="N11" i="1"/>
  <c r="A6" i="1"/>
  <c r="A7" i="1" s="1"/>
  <c r="M7" i="1" s="1"/>
  <c r="D5" i="1"/>
  <c r="D7" i="52" s="1"/>
  <c r="L6" i="1"/>
  <c r="L7" i="1" s="1"/>
  <c r="L8" i="1" s="1"/>
  <c r="L9" i="1" s="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M5" i="1"/>
  <c r="Q216" i="1" l="1"/>
  <c r="D38" i="51" s="1"/>
  <c r="Z216" i="1"/>
  <c r="F42" i="51" s="1"/>
  <c r="H42" i="51" s="1"/>
  <c r="R216" i="1"/>
  <c r="F30" i="51" s="1"/>
  <c r="AA216" i="1"/>
  <c r="F43" i="51" s="1"/>
  <c r="H43" i="51" s="1"/>
  <c r="E218" i="1"/>
  <c r="T216" i="1"/>
  <c r="F32" i="51" s="1"/>
  <c r="H32" i="51" s="1"/>
  <c r="S216" i="1"/>
  <c r="F31" i="51" s="1"/>
  <c r="V216" i="1"/>
  <c r="F35" i="51" s="1"/>
  <c r="N216" i="1"/>
  <c r="D30" i="51" s="1"/>
  <c r="W216" i="1"/>
  <c r="F36" i="51" s="1"/>
  <c r="H36" i="51" s="1"/>
  <c r="O216" i="1"/>
  <c r="D29" i="51" s="1"/>
  <c r="X216" i="1"/>
  <c r="F40" i="51" s="1"/>
  <c r="P216" i="1"/>
  <c r="D40" i="51" s="1"/>
  <c r="Y216" i="1"/>
  <c r="F41" i="51" s="1"/>
  <c r="H41" i="51" s="1"/>
  <c r="AE181" i="1"/>
  <c r="AC181" i="1" s="1"/>
  <c r="AE189" i="1"/>
  <c r="AC189" i="1" s="1"/>
  <c r="AE197" i="1"/>
  <c r="AE205" i="1"/>
  <c r="AE213" i="1"/>
  <c r="AE173" i="1"/>
  <c r="AC173" i="1" s="1"/>
  <c r="AE45" i="1"/>
  <c r="AC45" i="1" s="1"/>
  <c r="AE53" i="1"/>
  <c r="AC53" i="1" s="1"/>
  <c r="AE61" i="1"/>
  <c r="AC61" i="1" s="1"/>
  <c r="AE69" i="1"/>
  <c r="AC69" i="1" s="1"/>
  <c r="AE77" i="1"/>
  <c r="AC77" i="1" s="1"/>
  <c r="AE85" i="1"/>
  <c r="AC85" i="1" s="1"/>
  <c r="AE93" i="1"/>
  <c r="AC93" i="1" s="1"/>
  <c r="AE101" i="1"/>
  <c r="AC101" i="1" s="1"/>
  <c r="AE109" i="1"/>
  <c r="AC109" i="1" s="1"/>
  <c r="AE117" i="1"/>
  <c r="AC117" i="1" s="1"/>
  <c r="AE125" i="1"/>
  <c r="AC125" i="1" s="1"/>
  <c r="AE133" i="1"/>
  <c r="AC133" i="1" s="1"/>
  <c r="AE141" i="1"/>
  <c r="AE149" i="1"/>
  <c r="AC149" i="1" s="1"/>
  <c r="AE157" i="1"/>
  <c r="AE165" i="1"/>
  <c r="AC165" i="1" s="1"/>
  <c r="AE15" i="1"/>
  <c r="AC15" i="1" s="1"/>
  <c r="AE23" i="1"/>
  <c r="AC23" i="1" s="1"/>
  <c r="AE31" i="1"/>
  <c r="AC31" i="1" s="1"/>
  <c r="AE39" i="1"/>
  <c r="AC39" i="1" s="1"/>
  <c r="AE11" i="1"/>
  <c r="AE6" i="1"/>
  <c r="AE98" i="1"/>
  <c r="AC98" i="1" s="1"/>
  <c r="AE130" i="1"/>
  <c r="AC130" i="1" s="1"/>
  <c r="AE162" i="1"/>
  <c r="AC162" i="1" s="1"/>
  <c r="AE186" i="1"/>
  <c r="AC186" i="1" s="1"/>
  <c r="AE210" i="1"/>
  <c r="AC210" i="1" s="1"/>
  <c r="AE47" i="1"/>
  <c r="AC47" i="1" s="1"/>
  <c r="AE55" i="1"/>
  <c r="AC55" i="1" s="1"/>
  <c r="AE63" i="1"/>
  <c r="AC63" i="1" s="1"/>
  <c r="AE71" i="1"/>
  <c r="AC71" i="1" s="1"/>
  <c r="AE79" i="1"/>
  <c r="AC79" i="1" s="1"/>
  <c r="AE87" i="1"/>
  <c r="AC87" i="1" s="1"/>
  <c r="AE95" i="1"/>
  <c r="AC95" i="1" s="1"/>
  <c r="AE103" i="1"/>
  <c r="AC103" i="1" s="1"/>
  <c r="AE111" i="1"/>
  <c r="AC111" i="1" s="1"/>
  <c r="AE119" i="1"/>
  <c r="AC119" i="1" s="1"/>
  <c r="AE127" i="1"/>
  <c r="AC127" i="1" s="1"/>
  <c r="AE135" i="1"/>
  <c r="AE143" i="1"/>
  <c r="AC143" i="1" s="1"/>
  <c r="AE151" i="1"/>
  <c r="AC151" i="1" s="1"/>
  <c r="AE159" i="1"/>
  <c r="AC159" i="1" s="1"/>
  <c r="AE167" i="1"/>
  <c r="AC167" i="1" s="1"/>
  <c r="AE175" i="1"/>
  <c r="AC175" i="1" s="1"/>
  <c r="AE183" i="1"/>
  <c r="AC183" i="1" s="1"/>
  <c r="AE191" i="1"/>
  <c r="AE199" i="1"/>
  <c r="AC199" i="1" s="1"/>
  <c r="AE207" i="1"/>
  <c r="AC207" i="1" s="1"/>
  <c r="AE215" i="1"/>
  <c r="AC215" i="1" s="1"/>
  <c r="AE27" i="1"/>
  <c r="AC27" i="1" s="1"/>
  <c r="AE66" i="1"/>
  <c r="AC66" i="1" s="1"/>
  <c r="AE74" i="1"/>
  <c r="AC74" i="1" s="1"/>
  <c r="AE106" i="1"/>
  <c r="AC106" i="1" s="1"/>
  <c r="AE114" i="1"/>
  <c r="AC114" i="1" s="1"/>
  <c r="AE146" i="1"/>
  <c r="AC146" i="1" s="1"/>
  <c r="AE170" i="1"/>
  <c r="AC170" i="1" s="1"/>
  <c r="AE194" i="1"/>
  <c r="AC194" i="1" s="1"/>
  <c r="AE202" i="1"/>
  <c r="AC202" i="1" s="1"/>
  <c r="AE7" i="1"/>
  <c r="AC7" i="1" s="1"/>
  <c r="AE12" i="1"/>
  <c r="AC12" i="1" s="1"/>
  <c r="AE16" i="1"/>
  <c r="AC16" i="1" s="1"/>
  <c r="AE20" i="1"/>
  <c r="AC20" i="1" s="1"/>
  <c r="AE24" i="1"/>
  <c r="AC24" i="1" s="1"/>
  <c r="AE28" i="1"/>
  <c r="AC28" i="1" s="1"/>
  <c r="AE32" i="1"/>
  <c r="AC32" i="1" s="1"/>
  <c r="AE36" i="1"/>
  <c r="AC36" i="1" s="1"/>
  <c r="AE40" i="1"/>
  <c r="AC40" i="1" s="1"/>
  <c r="AE44" i="1"/>
  <c r="AC44" i="1" s="1"/>
  <c r="AE52" i="1"/>
  <c r="AC52" i="1" s="1"/>
  <c r="AE60" i="1"/>
  <c r="AC60" i="1" s="1"/>
  <c r="AE68" i="1"/>
  <c r="AC68" i="1" s="1"/>
  <c r="AE76" i="1"/>
  <c r="AC76" i="1" s="1"/>
  <c r="AE84" i="1"/>
  <c r="AC84" i="1" s="1"/>
  <c r="AE92" i="1"/>
  <c r="AC92" i="1" s="1"/>
  <c r="AE100" i="1"/>
  <c r="AC100" i="1" s="1"/>
  <c r="AE108" i="1"/>
  <c r="AC108" i="1" s="1"/>
  <c r="AE116" i="1"/>
  <c r="AC116" i="1" s="1"/>
  <c r="AE124" i="1"/>
  <c r="AE132" i="1"/>
  <c r="AC132" i="1" s="1"/>
  <c r="AE140" i="1"/>
  <c r="AC140" i="1" s="1"/>
  <c r="AE148" i="1"/>
  <c r="AC148" i="1" s="1"/>
  <c r="AE156" i="1"/>
  <c r="AC156" i="1" s="1"/>
  <c r="AE164" i="1"/>
  <c r="AC164" i="1" s="1"/>
  <c r="AE172" i="1"/>
  <c r="AC172" i="1" s="1"/>
  <c r="AE180" i="1"/>
  <c r="AC180" i="1" s="1"/>
  <c r="AE188" i="1"/>
  <c r="AE196" i="1"/>
  <c r="AC196" i="1" s="1"/>
  <c r="AE204" i="1"/>
  <c r="AC204" i="1" s="1"/>
  <c r="AE212" i="1"/>
  <c r="AC212" i="1" s="1"/>
  <c r="AE49" i="1"/>
  <c r="AC49" i="1" s="1"/>
  <c r="AE57" i="1"/>
  <c r="AC57" i="1" s="1"/>
  <c r="AE65" i="1"/>
  <c r="AC65" i="1" s="1"/>
  <c r="AE73" i="1"/>
  <c r="AC73" i="1" s="1"/>
  <c r="AE81" i="1"/>
  <c r="AC81" i="1" s="1"/>
  <c r="AE89" i="1"/>
  <c r="AC89" i="1" s="1"/>
  <c r="AE97" i="1"/>
  <c r="AC97" i="1" s="1"/>
  <c r="AE105" i="1"/>
  <c r="AC105" i="1" s="1"/>
  <c r="AE113" i="1"/>
  <c r="AC113" i="1" s="1"/>
  <c r="AE121" i="1"/>
  <c r="AC121" i="1" s="1"/>
  <c r="AE129" i="1"/>
  <c r="AC129" i="1" s="1"/>
  <c r="AE137" i="1"/>
  <c r="AC137" i="1" s="1"/>
  <c r="AE145" i="1"/>
  <c r="AC145" i="1" s="1"/>
  <c r="AE153" i="1"/>
  <c r="AC153" i="1" s="1"/>
  <c r="AE161" i="1"/>
  <c r="AC161" i="1" s="1"/>
  <c r="AE169" i="1"/>
  <c r="AC169" i="1" s="1"/>
  <c r="AE177" i="1"/>
  <c r="AC177" i="1" s="1"/>
  <c r="AE185" i="1"/>
  <c r="AC185" i="1" s="1"/>
  <c r="AE193" i="1"/>
  <c r="AC193" i="1" s="1"/>
  <c r="AE201" i="1"/>
  <c r="AC201" i="1" s="1"/>
  <c r="AE209" i="1"/>
  <c r="AC209" i="1" s="1"/>
  <c r="AE58" i="1"/>
  <c r="AC58" i="1" s="1"/>
  <c r="AE122" i="1"/>
  <c r="AC122" i="1" s="1"/>
  <c r="AE154" i="1"/>
  <c r="AC154" i="1" s="1"/>
  <c r="AE178" i="1"/>
  <c r="AC178" i="1" s="1"/>
  <c r="AE8" i="1"/>
  <c r="AC8" i="1" s="1"/>
  <c r="AE13" i="1"/>
  <c r="AC13" i="1" s="1"/>
  <c r="AE17" i="1"/>
  <c r="AC17" i="1" s="1"/>
  <c r="AE21" i="1"/>
  <c r="AC21" i="1" s="1"/>
  <c r="AE25" i="1"/>
  <c r="AC25" i="1" s="1"/>
  <c r="AE29" i="1"/>
  <c r="AC29" i="1" s="1"/>
  <c r="AE33" i="1"/>
  <c r="AC33" i="1" s="1"/>
  <c r="AE37" i="1"/>
  <c r="AC37" i="1" s="1"/>
  <c r="AE41" i="1"/>
  <c r="AC41" i="1" s="1"/>
  <c r="AE46" i="1"/>
  <c r="AC46" i="1" s="1"/>
  <c r="AE54" i="1"/>
  <c r="AC54" i="1" s="1"/>
  <c r="AE62" i="1"/>
  <c r="AC62" i="1" s="1"/>
  <c r="AE70" i="1"/>
  <c r="AC70" i="1" s="1"/>
  <c r="AE78" i="1"/>
  <c r="AC78" i="1" s="1"/>
  <c r="AE86" i="1"/>
  <c r="AC86" i="1" s="1"/>
  <c r="AE94" i="1"/>
  <c r="AC94" i="1" s="1"/>
  <c r="AE102" i="1"/>
  <c r="AC102" i="1" s="1"/>
  <c r="AE110" i="1"/>
  <c r="AC110" i="1" s="1"/>
  <c r="AE118" i="1"/>
  <c r="AC118" i="1" s="1"/>
  <c r="AE126" i="1"/>
  <c r="AC126" i="1" s="1"/>
  <c r="AE134" i="1"/>
  <c r="AC134" i="1" s="1"/>
  <c r="AE142" i="1"/>
  <c r="AC142" i="1" s="1"/>
  <c r="AE150" i="1"/>
  <c r="AC150" i="1" s="1"/>
  <c r="AE158" i="1"/>
  <c r="AC158" i="1" s="1"/>
  <c r="AE166" i="1"/>
  <c r="AC166" i="1" s="1"/>
  <c r="AE174" i="1"/>
  <c r="AC174" i="1" s="1"/>
  <c r="AE182" i="1"/>
  <c r="AC182" i="1" s="1"/>
  <c r="AE190" i="1"/>
  <c r="AC190" i="1" s="1"/>
  <c r="AE198" i="1"/>
  <c r="AC198" i="1" s="1"/>
  <c r="AE206" i="1"/>
  <c r="AC206" i="1" s="1"/>
  <c r="AE214" i="1"/>
  <c r="AC214" i="1" s="1"/>
  <c r="AE10" i="1"/>
  <c r="AC10" i="1" s="1"/>
  <c r="AE19" i="1"/>
  <c r="AC19" i="1" s="1"/>
  <c r="AE35" i="1"/>
  <c r="AC35" i="1" s="1"/>
  <c r="AE50" i="1"/>
  <c r="AC50" i="1" s="1"/>
  <c r="AE82" i="1"/>
  <c r="AC82" i="1" s="1"/>
  <c r="AE90" i="1"/>
  <c r="AC90" i="1" s="1"/>
  <c r="AE51" i="1"/>
  <c r="AC51" i="1" s="1"/>
  <c r="AE59" i="1"/>
  <c r="AC59" i="1" s="1"/>
  <c r="AE67" i="1"/>
  <c r="AC67" i="1" s="1"/>
  <c r="AE75" i="1"/>
  <c r="AC75" i="1" s="1"/>
  <c r="AE83" i="1"/>
  <c r="AC83" i="1" s="1"/>
  <c r="AE91" i="1"/>
  <c r="AC91" i="1" s="1"/>
  <c r="AE99" i="1"/>
  <c r="AC99" i="1" s="1"/>
  <c r="AE107" i="1"/>
  <c r="AC107" i="1" s="1"/>
  <c r="AE115" i="1"/>
  <c r="AC115" i="1" s="1"/>
  <c r="AE123" i="1"/>
  <c r="AC123" i="1" s="1"/>
  <c r="AE131" i="1"/>
  <c r="AC131" i="1" s="1"/>
  <c r="AE139" i="1"/>
  <c r="AC139" i="1" s="1"/>
  <c r="AE147" i="1"/>
  <c r="AC147" i="1" s="1"/>
  <c r="AE155" i="1"/>
  <c r="AC155" i="1" s="1"/>
  <c r="AE163" i="1"/>
  <c r="AC163" i="1" s="1"/>
  <c r="AE171" i="1"/>
  <c r="AC171" i="1" s="1"/>
  <c r="AE179" i="1"/>
  <c r="AC179" i="1" s="1"/>
  <c r="AE187" i="1"/>
  <c r="AC187" i="1" s="1"/>
  <c r="AE195" i="1"/>
  <c r="AC195" i="1" s="1"/>
  <c r="AE203" i="1"/>
  <c r="AC203" i="1" s="1"/>
  <c r="AE211" i="1"/>
  <c r="AC211" i="1" s="1"/>
  <c r="AE43" i="1"/>
  <c r="AC43" i="1" s="1"/>
  <c r="AE138" i="1"/>
  <c r="AC138" i="1" s="1"/>
  <c r="AE9" i="1"/>
  <c r="AC9" i="1" s="1"/>
  <c r="AE14" i="1"/>
  <c r="AC14" i="1" s="1"/>
  <c r="AE18" i="1"/>
  <c r="AC18" i="1" s="1"/>
  <c r="AE22" i="1"/>
  <c r="AC22" i="1" s="1"/>
  <c r="AE26" i="1"/>
  <c r="AC26" i="1" s="1"/>
  <c r="AE30" i="1"/>
  <c r="AC30" i="1" s="1"/>
  <c r="AE34" i="1"/>
  <c r="AC34" i="1" s="1"/>
  <c r="AE38" i="1"/>
  <c r="AC38" i="1" s="1"/>
  <c r="AE42" i="1"/>
  <c r="AC42" i="1" s="1"/>
  <c r="AE48" i="1"/>
  <c r="AC48" i="1" s="1"/>
  <c r="AE56" i="1"/>
  <c r="AC56" i="1" s="1"/>
  <c r="AE64" i="1"/>
  <c r="AC64" i="1" s="1"/>
  <c r="AE72" i="1"/>
  <c r="AC72" i="1" s="1"/>
  <c r="AE80" i="1"/>
  <c r="AC80" i="1" s="1"/>
  <c r="AE88" i="1"/>
  <c r="AC88" i="1" s="1"/>
  <c r="AE96" i="1"/>
  <c r="AC96" i="1" s="1"/>
  <c r="AE104" i="1"/>
  <c r="AC104" i="1" s="1"/>
  <c r="AE112" i="1"/>
  <c r="AC112" i="1" s="1"/>
  <c r="AE120" i="1"/>
  <c r="AC120" i="1" s="1"/>
  <c r="AE128" i="1"/>
  <c r="AC128" i="1" s="1"/>
  <c r="AE136" i="1"/>
  <c r="AC136" i="1" s="1"/>
  <c r="AE144" i="1"/>
  <c r="AC144" i="1" s="1"/>
  <c r="AE152" i="1"/>
  <c r="AC152" i="1" s="1"/>
  <c r="AE160" i="1"/>
  <c r="AC160" i="1" s="1"/>
  <c r="AE168" i="1"/>
  <c r="AC168" i="1" s="1"/>
  <c r="AE176" i="1"/>
  <c r="AC176" i="1" s="1"/>
  <c r="AE184" i="1"/>
  <c r="AC184" i="1" s="1"/>
  <c r="AE192" i="1"/>
  <c r="AC192" i="1" s="1"/>
  <c r="AE200" i="1"/>
  <c r="AC200" i="1" s="1"/>
  <c r="AE208" i="1"/>
  <c r="AC208" i="1" s="1"/>
  <c r="AC11" i="1"/>
  <c r="AC6" i="1"/>
  <c r="AC141" i="1"/>
  <c r="AC157" i="1"/>
  <c r="AC197" i="1"/>
  <c r="AC205" i="1"/>
  <c r="AC213" i="1"/>
  <c r="AC135" i="1"/>
  <c r="AC191" i="1"/>
  <c r="AC124" i="1"/>
  <c r="AC188" i="1"/>
  <c r="H26" i="57"/>
  <c r="C6" i="58" s="1"/>
  <c r="F26" i="57"/>
  <c r="E19" i="51"/>
  <c r="E25" i="51" s="1"/>
  <c r="L216" i="1"/>
  <c r="L217" i="1" s="1"/>
  <c r="H15" i="65" s="1"/>
  <c r="I216" i="1"/>
  <c r="I217" i="1" s="1"/>
  <c r="M6" i="1"/>
  <c r="A8" i="1"/>
  <c r="I32" i="1"/>
  <c r="I33" i="1" s="1"/>
  <c r="I34" i="1" s="1"/>
  <c r="I35" i="1" s="1"/>
  <c r="L32" i="1"/>
  <c r="L33" i="1" s="1"/>
  <c r="L34" i="1" s="1"/>
  <c r="L35" i="1" s="1"/>
  <c r="C10" i="52"/>
  <c r="H27" i="52"/>
  <c r="E37" i="52"/>
  <c r="J15" i="52"/>
  <c r="B14" i="52"/>
  <c r="D25" i="52"/>
  <c r="J39" i="52"/>
  <c r="H37" i="52"/>
  <c r="G32" i="52"/>
  <c r="F28" i="52"/>
  <c r="B11" i="52"/>
  <c r="J25" i="52"/>
  <c r="B16" i="52"/>
  <c r="F12" i="52"/>
  <c r="J10" i="52"/>
  <c r="F9" i="52"/>
  <c r="D29" i="52"/>
  <c r="G20" i="52"/>
  <c r="C31" i="52"/>
  <c r="H24" i="52"/>
  <c r="B33" i="52"/>
  <c r="F32" i="52"/>
  <c r="H9" i="52"/>
  <c r="J14" i="52"/>
  <c r="F23" i="52"/>
  <c r="C21" i="52"/>
  <c r="E32" i="52"/>
  <c r="E9" i="52"/>
  <c r="B13" i="52"/>
  <c r="E21" i="52"/>
  <c r="G24" i="52"/>
  <c r="K11" i="52"/>
  <c r="C12" i="52"/>
  <c r="B23" i="52"/>
  <c r="R39" i="52"/>
  <c r="C26" i="52"/>
  <c r="C28" i="52"/>
  <c r="K32" i="52"/>
  <c r="D33" i="52"/>
  <c r="K10" i="52"/>
  <c r="H11" i="52"/>
  <c r="H26" i="52"/>
  <c r="F21" i="52"/>
  <c r="F33" i="52"/>
  <c r="J22" i="52"/>
  <c r="D11" i="52"/>
  <c r="D24" i="52"/>
  <c r="E30" i="52"/>
  <c r="T39" i="52"/>
  <c r="C14" i="52"/>
  <c r="F18" i="52"/>
  <c r="G28" i="52"/>
  <c r="C18" i="52"/>
  <c r="B27" i="52"/>
  <c r="D13" i="52"/>
  <c r="B20" i="52"/>
  <c r="J9" i="52"/>
  <c r="F31" i="52"/>
  <c r="H13" i="52"/>
  <c r="E28" i="52"/>
  <c r="B17" i="52"/>
  <c r="H29" i="52"/>
  <c r="X39" i="52"/>
  <c r="J8" i="52"/>
  <c r="D14" i="52"/>
  <c r="F14" i="52"/>
  <c r="D20" i="52"/>
  <c r="B10" i="52"/>
  <c r="Z39" i="52"/>
  <c r="D9" i="52"/>
  <c r="V39" i="52"/>
  <c r="K14" i="52"/>
  <c r="B18" i="52"/>
  <c r="B29" i="52"/>
  <c r="K30" i="52"/>
  <c r="G27" i="52"/>
  <c r="C19" i="52"/>
  <c r="E33" i="52"/>
  <c r="B35" i="52"/>
  <c r="F36" i="52"/>
  <c r="D28" i="52"/>
  <c r="D27" i="52"/>
  <c r="J12" i="52"/>
  <c r="B34" i="52"/>
  <c r="B37" i="52"/>
  <c r="E12" i="52"/>
  <c r="K33" i="52"/>
  <c r="G11" i="52"/>
  <c r="D35" i="52"/>
  <c r="D12" i="52"/>
  <c r="C35" i="52"/>
  <c r="F35" i="52"/>
  <c r="F34" i="52"/>
  <c r="E34" i="52"/>
  <c r="B31" i="52"/>
  <c r="C11" i="52"/>
  <c r="G22" i="52"/>
  <c r="J32" i="52"/>
  <c r="D31" i="52"/>
  <c r="C27" i="52"/>
  <c r="C13" i="52"/>
  <c r="B19" i="52"/>
  <c r="D15" i="52"/>
  <c r="H17" i="52"/>
  <c r="F13" i="52"/>
  <c r="B22" i="52"/>
  <c r="C34" i="52"/>
  <c r="G30" i="52"/>
  <c r="H22" i="52"/>
  <c r="K25" i="52"/>
  <c r="C17" i="52"/>
  <c r="H32" i="52"/>
  <c r="J30" i="52"/>
  <c r="J17" i="52"/>
  <c r="G17" i="52"/>
  <c r="J31" i="52"/>
  <c r="C9" i="52"/>
  <c r="B25" i="52"/>
  <c r="K35" i="52"/>
  <c r="C37" i="52"/>
  <c r="F19" i="52"/>
  <c r="B21" i="52"/>
  <c r="L7" i="52"/>
  <c r="K34" i="52"/>
  <c r="B9" i="52"/>
  <c r="K18" i="52"/>
  <c r="J34" i="52"/>
  <c r="K22" i="52"/>
  <c r="W39" i="52"/>
  <c r="C23" i="52"/>
  <c r="K8" i="52"/>
  <c r="J19" i="52"/>
  <c r="G9" i="52"/>
  <c r="H18" i="52"/>
  <c r="B28" i="52"/>
  <c r="C20" i="52"/>
  <c r="F30" i="52"/>
  <c r="C24" i="52"/>
  <c r="E27" i="52"/>
  <c r="F10" i="52"/>
  <c r="K20" i="52"/>
  <c r="B24" i="52"/>
  <c r="H15" i="52"/>
  <c r="J24" i="52"/>
  <c r="G10" i="52"/>
  <c r="J37" i="52"/>
  <c r="K23" i="52"/>
  <c r="U39" i="52"/>
  <c r="D26" i="52"/>
  <c r="C30" i="52"/>
  <c r="K13" i="52"/>
  <c r="F27" i="52"/>
  <c r="K27" i="52"/>
  <c r="E8" i="52"/>
  <c r="B15" i="52"/>
  <c r="D8" i="52"/>
  <c r="F24" i="52"/>
  <c r="E24" i="52"/>
  <c r="K9" i="52"/>
  <c r="H35" i="52"/>
  <c r="J33" i="52"/>
  <c r="H14" i="52"/>
  <c r="G35" i="52"/>
  <c r="H10" i="52"/>
  <c r="F37" i="52"/>
  <c r="E19" i="52"/>
  <c r="H28" i="52"/>
  <c r="H34" i="52"/>
  <c r="E35" i="52"/>
  <c r="C33" i="52"/>
  <c r="F22" i="52"/>
  <c r="H8" i="52"/>
  <c r="E17" i="52"/>
  <c r="AA39" i="52"/>
  <c r="F20" i="52"/>
  <c r="G12" i="52"/>
  <c r="J23" i="52"/>
  <c r="K17" i="52"/>
  <c r="E25" i="52"/>
  <c r="K29" i="52"/>
  <c r="K12" i="52"/>
  <c r="E15" i="52"/>
  <c r="K16" i="52"/>
  <c r="K19" i="52"/>
  <c r="K36" i="52"/>
  <c r="E13" i="52"/>
  <c r="K37" i="52"/>
  <c r="F8" i="52"/>
  <c r="H23" i="52"/>
  <c r="B12" i="52"/>
  <c r="K21" i="52"/>
  <c r="E22" i="52"/>
  <c r="G21" i="52"/>
  <c r="D36" i="52"/>
  <c r="E16" i="52"/>
  <c r="J20" i="52"/>
  <c r="E26" i="52"/>
  <c r="G18" i="52"/>
  <c r="D17" i="52"/>
  <c r="C32" i="52"/>
  <c r="H20" i="52"/>
  <c r="E36" i="52"/>
  <c r="D23" i="52"/>
  <c r="G15" i="52"/>
  <c r="J16" i="52"/>
  <c r="J26" i="52"/>
  <c r="C25" i="52"/>
  <c r="J11" i="52"/>
  <c r="G25" i="52"/>
  <c r="F25" i="52"/>
  <c r="F29" i="52"/>
  <c r="G13" i="52"/>
  <c r="D32" i="52"/>
  <c r="B36" i="52"/>
  <c r="B8" i="52"/>
  <c r="E10" i="52"/>
  <c r="H36" i="52"/>
  <c r="G36" i="52"/>
  <c r="H12" i="52"/>
  <c r="B32" i="52"/>
  <c r="H25" i="52"/>
  <c r="K39" i="52"/>
  <c r="C36" i="52"/>
  <c r="H33" i="52"/>
  <c r="G23" i="52"/>
  <c r="P39" i="52"/>
  <c r="K28" i="52"/>
  <c r="J35" i="52"/>
  <c r="G14" i="52"/>
  <c r="N39" i="52"/>
  <c r="E18" i="52"/>
  <c r="D19" i="52"/>
  <c r="G39" i="52"/>
  <c r="H21" i="52"/>
  <c r="C15" i="52"/>
  <c r="J18" i="52"/>
  <c r="G34" i="52"/>
  <c r="C16" i="52"/>
  <c r="Q39" i="52"/>
  <c r="H16" i="52"/>
  <c r="D21" i="52"/>
  <c r="E31" i="52"/>
  <c r="I7" i="52"/>
  <c r="H31" i="52"/>
  <c r="E11" i="52"/>
  <c r="J29" i="52"/>
  <c r="E29" i="52"/>
  <c r="J21" i="52"/>
  <c r="G16" i="52"/>
  <c r="G29" i="52"/>
  <c r="B30" i="52"/>
  <c r="G33" i="52"/>
  <c r="G31" i="52"/>
  <c r="H30" i="52"/>
  <c r="C29" i="52"/>
  <c r="K15" i="52"/>
  <c r="D22" i="52"/>
  <c r="F17" i="52"/>
  <c r="D16" i="52"/>
  <c r="G8" i="52"/>
  <c r="J36" i="52"/>
  <c r="O39" i="52"/>
  <c r="D18" i="52"/>
  <c r="J28" i="52"/>
  <c r="S39" i="52"/>
  <c r="Y39" i="52"/>
  <c r="K31" i="52"/>
  <c r="D34" i="52"/>
  <c r="G19" i="52"/>
  <c r="F16" i="52"/>
  <c r="K26" i="52"/>
  <c r="H19" i="52"/>
  <c r="J13" i="52"/>
  <c r="E14" i="52"/>
  <c r="F11" i="52"/>
  <c r="F26" i="52"/>
  <c r="E20" i="52"/>
  <c r="B26" i="52"/>
  <c r="D10" i="52"/>
  <c r="D37" i="52"/>
  <c r="K24" i="52"/>
  <c r="H39" i="52"/>
  <c r="G37" i="52"/>
  <c r="F15" i="52"/>
  <c r="D30" i="52"/>
  <c r="J27" i="52"/>
  <c r="G26" i="52"/>
  <c r="E23" i="52"/>
  <c r="C22" i="52"/>
  <c r="C8" i="52"/>
  <c r="G13" i="51" l="1"/>
  <c r="H14" i="65"/>
  <c r="H20" i="65" s="1"/>
  <c r="H28" i="65" s="1"/>
  <c r="G14" i="51"/>
  <c r="P27" i="52"/>
  <c r="Q27" i="52"/>
  <c r="N27" i="52"/>
  <c r="V27" i="52"/>
  <c r="R27" i="52"/>
  <c r="AA27" i="52"/>
  <c r="W27" i="52"/>
  <c r="Z27" i="52"/>
  <c r="X27" i="52"/>
  <c r="S27" i="52"/>
  <c r="U27" i="52"/>
  <c r="T27" i="52"/>
  <c r="Y27" i="52"/>
  <c r="O27" i="52"/>
  <c r="D40" i="52"/>
  <c r="H38" i="52"/>
  <c r="N40" i="52"/>
  <c r="Z35" i="52"/>
  <c r="Q35" i="52"/>
  <c r="T35" i="52"/>
  <c r="S35" i="52"/>
  <c r="X35" i="52"/>
  <c r="W35" i="52"/>
  <c r="R35" i="52"/>
  <c r="Y35" i="52"/>
  <c r="P35" i="52"/>
  <c r="O35" i="52"/>
  <c r="V35" i="52"/>
  <c r="N35" i="52"/>
  <c r="AA35" i="52"/>
  <c r="U35" i="52"/>
  <c r="L39" i="52"/>
  <c r="L40" i="52" s="1"/>
  <c r="R40" i="52"/>
  <c r="Z8" i="52"/>
  <c r="Q8" i="52"/>
  <c r="S8" i="52"/>
  <c r="Y8" i="52"/>
  <c r="T8" i="52"/>
  <c r="R8" i="52"/>
  <c r="X8" i="52"/>
  <c r="V8" i="52"/>
  <c r="W8" i="52"/>
  <c r="O8" i="52"/>
  <c r="P8" i="52"/>
  <c r="U8" i="52"/>
  <c r="AA8" i="52"/>
  <c r="N8" i="52"/>
  <c r="N37" i="52"/>
  <c r="X37" i="52"/>
  <c r="W37" i="52"/>
  <c r="U37" i="52"/>
  <c r="AA37" i="52"/>
  <c r="Y37" i="52"/>
  <c r="P37" i="52"/>
  <c r="O37" i="52"/>
  <c r="Z37" i="52"/>
  <c r="T37" i="52"/>
  <c r="R37" i="52"/>
  <c r="S37" i="52"/>
  <c r="Q37" i="52"/>
  <c r="V37" i="52"/>
  <c r="O12" i="52"/>
  <c r="R12" i="52"/>
  <c r="P12" i="52"/>
  <c r="V12" i="52"/>
  <c r="W12" i="52"/>
  <c r="N12" i="52"/>
  <c r="Y12" i="52"/>
  <c r="T12" i="52"/>
  <c r="X12" i="52"/>
  <c r="Z12" i="52"/>
  <c r="U12" i="52"/>
  <c r="Q12" i="52"/>
  <c r="S12" i="52"/>
  <c r="AA12" i="52"/>
  <c r="Y21" i="52"/>
  <c r="S21" i="52"/>
  <c r="T21" i="52"/>
  <c r="Z21" i="52"/>
  <c r="AA21" i="52"/>
  <c r="W21" i="52"/>
  <c r="O21" i="52"/>
  <c r="U21" i="52"/>
  <c r="R21" i="52"/>
  <c r="V21" i="52"/>
  <c r="Q21" i="52"/>
  <c r="N21" i="52"/>
  <c r="X21" i="52"/>
  <c r="P21" i="52"/>
  <c r="W26" i="52"/>
  <c r="V26" i="52"/>
  <c r="Q26" i="52"/>
  <c r="U26" i="52"/>
  <c r="O26" i="52"/>
  <c r="T26" i="52"/>
  <c r="S26" i="52"/>
  <c r="R26" i="52"/>
  <c r="X26" i="52"/>
  <c r="N26" i="52"/>
  <c r="Z26" i="52"/>
  <c r="P26" i="52"/>
  <c r="AA26" i="52"/>
  <c r="Y26" i="52"/>
  <c r="U22" i="52"/>
  <c r="N22" i="52"/>
  <c r="S22" i="52"/>
  <c r="T22" i="52"/>
  <c r="Z22" i="52"/>
  <c r="O22" i="52"/>
  <c r="X22" i="52"/>
  <c r="P22" i="52"/>
  <c r="Y22" i="52"/>
  <c r="AA22" i="52"/>
  <c r="W22" i="52"/>
  <c r="Q22" i="52"/>
  <c r="V22" i="52"/>
  <c r="R22" i="52"/>
  <c r="Y24" i="52"/>
  <c r="X24" i="52"/>
  <c r="Z24" i="52"/>
  <c r="R24" i="52"/>
  <c r="AA24" i="52"/>
  <c r="U24" i="52"/>
  <c r="V24" i="52"/>
  <c r="Q24" i="52"/>
  <c r="S24" i="52"/>
  <c r="O24" i="52"/>
  <c r="N24" i="52"/>
  <c r="P24" i="52"/>
  <c r="T24" i="52"/>
  <c r="W24" i="52"/>
  <c r="R19" i="52"/>
  <c r="W19" i="52"/>
  <c r="V19" i="52"/>
  <c r="Q19" i="52"/>
  <c r="AA19" i="52"/>
  <c r="S19" i="52"/>
  <c r="O19" i="52"/>
  <c r="Y19" i="52"/>
  <c r="X19" i="52"/>
  <c r="P19" i="52"/>
  <c r="N19" i="52"/>
  <c r="U19" i="52"/>
  <c r="Z19" i="52"/>
  <c r="T19" i="52"/>
  <c r="U15" i="52"/>
  <c r="Y15" i="52"/>
  <c r="T15" i="52"/>
  <c r="Q15" i="52"/>
  <c r="AA15" i="52"/>
  <c r="O15" i="52"/>
  <c r="N15" i="52"/>
  <c r="Z15" i="52"/>
  <c r="R15" i="52"/>
  <c r="X15" i="52"/>
  <c r="S15" i="52"/>
  <c r="W15" i="52"/>
  <c r="V15" i="52"/>
  <c r="P15" i="52"/>
  <c r="P40" i="52"/>
  <c r="R25" i="52"/>
  <c r="S25" i="52"/>
  <c r="T25" i="52"/>
  <c r="P25" i="52"/>
  <c r="O25" i="52"/>
  <c r="AA25" i="52"/>
  <c r="X25" i="52"/>
  <c r="N25" i="52"/>
  <c r="W25" i="52"/>
  <c r="Z25" i="52"/>
  <c r="Y25" i="52"/>
  <c r="Q25" i="52"/>
  <c r="V25" i="52"/>
  <c r="U25" i="52"/>
  <c r="P11" i="52"/>
  <c r="W11" i="52"/>
  <c r="Z11" i="52"/>
  <c r="AA11" i="52"/>
  <c r="N11" i="52"/>
  <c r="Y11" i="52"/>
  <c r="X11" i="52"/>
  <c r="T11" i="52"/>
  <c r="O11" i="52"/>
  <c r="U11" i="52"/>
  <c r="S11" i="52"/>
  <c r="Q11" i="52"/>
  <c r="V11" i="52"/>
  <c r="R11" i="52"/>
  <c r="J38" i="52"/>
  <c r="Q29" i="52"/>
  <c r="AA29" i="52"/>
  <c r="Y29" i="52"/>
  <c r="T29" i="52"/>
  <c r="R29" i="52"/>
  <c r="X29" i="52"/>
  <c r="W29" i="52"/>
  <c r="Z29" i="52"/>
  <c r="N29" i="52"/>
  <c r="S29" i="52"/>
  <c r="U29" i="52"/>
  <c r="O29" i="52"/>
  <c r="P29" i="52"/>
  <c r="V29" i="52"/>
  <c r="R18" i="52"/>
  <c r="T18" i="52"/>
  <c r="W18" i="52"/>
  <c r="Y18" i="52"/>
  <c r="S18" i="52"/>
  <c r="O18" i="52"/>
  <c r="N18" i="52"/>
  <c r="P18" i="52"/>
  <c r="X18" i="52"/>
  <c r="Z18" i="52"/>
  <c r="Q18" i="52"/>
  <c r="V18" i="52"/>
  <c r="AA18" i="52"/>
  <c r="U18" i="52"/>
  <c r="E41" i="52"/>
  <c r="I39" i="52"/>
  <c r="I40" i="52" s="1"/>
  <c r="X16" i="52"/>
  <c r="S16" i="52"/>
  <c r="W16" i="52"/>
  <c r="U16" i="52"/>
  <c r="Q16" i="52"/>
  <c r="T16" i="52"/>
  <c r="Y16" i="52"/>
  <c r="O16" i="52"/>
  <c r="P16" i="52"/>
  <c r="V16" i="52"/>
  <c r="N16" i="52"/>
  <c r="AA16" i="52"/>
  <c r="R16" i="52"/>
  <c r="Z16" i="52"/>
  <c r="Z36" i="52"/>
  <c r="AA36" i="52"/>
  <c r="V36" i="52"/>
  <c r="U36" i="52"/>
  <c r="R36" i="52"/>
  <c r="X36" i="52"/>
  <c r="W36" i="52"/>
  <c r="S36" i="52"/>
  <c r="N36" i="52"/>
  <c r="T36" i="52"/>
  <c r="Y36" i="52"/>
  <c r="P36" i="52"/>
  <c r="Q36" i="52"/>
  <c r="O36" i="52"/>
  <c r="K38" i="52"/>
  <c r="T31" i="52"/>
  <c r="R31" i="52"/>
  <c r="X31" i="52"/>
  <c r="AA31" i="52"/>
  <c r="Y31" i="52"/>
  <c r="Z31" i="52"/>
  <c r="S31" i="52"/>
  <c r="Q31" i="52"/>
  <c r="V31" i="52"/>
  <c r="N31" i="52"/>
  <c r="O31" i="52"/>
  <c r="W31" i="52"/>
  <c r="U31" i="52"/>
  <c r="P31" i="52"/>
  <c r="N10" i="52"/>
  <c r="U10" i="52"/>
  <c r="W10" i="52"/>
  <c r="R10" i="52"/>
  <c r="T10" i="52"/>
  <c r="Z10" i="52"/>
  <c r="Q10" i="52"/>
  <c r="AA10" i="52"/>
  <c r="X10" i="52"/>
  <c r="S10" i="52"/>
  <c r="Y10" i="52"/>
  <c r="P10" i="52"/>
  <c r="O10" i="52"/>
  <c r="V10" i="52"/>
  <c r="X40" i="52"/>
  <c r="N23" i="52"/>
  <c r="R23" i="52"/>
  <c r="O23" i="52"/>
  <c r="P23" i="52"/>
  <c r="Y23" i="52"/>
  <c r="AA23" i="52"/>
  <c r="Z23" i="52"/>
  <c r="X23" i="52"/>
  <c r="T23" i="52"/>
  <c r="W23" i="52"/>
  <c r="Q23" i="52"/>
  <c r="U23" i="52"/>
  <c r="S23" i="52"/>
  <c r="V23" i="52"/>
  <c r="P9" i="52"/>
  <c r="S9" i="52"/>
  <c r="V9" i="52"/>
  <c r="N9" i="52"/>
  <c r="AA9" i="52"/>
  <c r="X9" i="52"/>
  <c r="O9" i="52"/>
  <c r="Y9" i="52"/>
  <c r="Q9" i="52"/>
  <c r="Z9" i="52"/>
  <c r="U9" i="52"/>
  <c r="W9" i="52"/>
  <c r="T9" i="52"/>
  <c r="R9" i="52"/>
  <c r="X14" i="52"/>
  <c r="AA14" i="52"/>
  <c r="Z14" i="52"/>
  <c r="Q14" i="52"/>
  <c r="V14" i="52"/>
  <c r="U14" i="52"/>
  <c r="O14" i="52"/>
  <c r="N14" i="52"/>
  <c r="W14" i="52"/>
  <c r="P14" i="52"/>
  <c r="T14" i="52"/>
  <c r="R14" i="52"/>
  <c r="Y14" i="52"/>
  <c r="S14" i="52"/>
  <c r="T13" i="52"/>
  <c r="Z13" i="52"/>
  <c r="S13" i="52"/>
  <c r="R13" i="52"/>
  <c r="W13" i="52"/>
  <c r="P13" i="52"/>
  <c r="O13" i="52"/>
  <c r="Y13" i="52"/>
  <c r="X13" i="52"/>
  <c r="AA13" i="52"/>
  <c r="U13" i="52"/>
  <c r="Q13" i="52"/>
  <c r="V13" i="52"/>
  <c r="N13" i="52"/>
  <c r="AA32" i="52"/>
  <c r="U32" i="52"/>
  <c r="T32" i="52"/>
  <c r="X32" i="52"/>
  <c r="O32" i="52"/>
  <c r="Y32" i="52"/>
  <c r="V32" i="52"/>
  <c r="S32" i="52"/>
  <c r="R32" i="52"/>
  <c r="P32" i="52"/>
  <c r="N32" i="52"/>
  <c r="Z32" i="52"/>
  <c r="W32" i="52"/>
  <c r="Q32" i="52"/>
  <c r="U33" i="52"/>
  <c r="P33" i="52"/>
  <c r="O33" i="52"/>
  <c r="Q33" i="52"/>
  <c r="T33" i="52"/>
  <c r="Y33" i="52"/>
  <c r="Z33" i="52"/>
  <c r="X33" i="52"/>
  <c r="AA33" i="52"/>
  <c r="N33" i="52"/>
  <c r="V33" i="52"/>
  <c r="S33" i="52"/>
  <c r="W33" i="52"/>
  <c r="R33" i="52"/>
  <c r="Y30" i="52"/>
  <c r="P30" i="52"/>
  <c r="AA30" i="52"/>
  <c r="X30" i="52"/>
  <c r="Q30" i="52"/>
  <c r="R30" i="52"/>
  <c r="U30" i="52"/>
  <c r="O30" i="52"/>
  <c r="Z30" i="52"/>
  <c r="S30" i="52"/>
  <c r="W30" i="52"/>
  <c r="T30" i="52"/>
  <c r="N30" i="52"/>
  <c r="V30" i="52"/>
  <c r="G38" i="52"/>
  <c r="I38" i="52" s="1"/>
  <c r="T20" i="52"/>
  <c r="P20" i="52"/>
  <c r="X20" i="52"/>
  <c r="W20" i="52"/>
  <c r="V20" i="52"/>
  <c r="Y20" i="52"/>
  <c r="Z20" i="52"/>
  <c r="S20" i="52"/>
  <c r="Q20" i="52"/>
  <c r="R20" i="52"/>
  <c r="U20" i="52"/>
  <c r="AA20" i="52"/>
  <c r="N20" i="52"/>
  <c r="O20" i="52"/>
  <c r="S28" i="52"/>
  <c r="T28" i="52"/>
  <c r="Q28" i="52"/>
  <c r="Z28" i="52"/>
  <c r="R28" i="52"/>
  <c r="O28" i="52"/>
  <c r="N28" i="52"/>
  <c r="X28" i="52"/>
  <c r="AA28" i="52"/>
  <c r="Y28" i="52"/>
  <c r="W28" i="52"/>
  <c r="P28" i="52"/>
  <c r="V28" i="52"/>
  <c r="U28" i="52"/>
  <c r="AA17" i="52"/>
  <c r="Q17" i="52"/>
  <c r="U17" i="52"/>
  <c r="S17" i="52"/>
  <c r="T17" i="52"/>
  <c r="V17" i="52"/>
  <c r="N17" i="52"/>
  <c r="R17" i="52"/>
  <c r="Y17" i="52"/>
  <c r="O17" i="52"/>
  <c r="Z17" i="52"/>
  <c r="X17" i="52"/>
  <c r="P17" i="52"/>
  <c r="W17" i="52"/>
  <c r="X34" i="52"/>
  <c r="V34" i="52"/>
  <c r="S34" i="52"/>
  <c r="W34" i="52"/>
  <c r="U34" i="52"/>
  <c r="AA34" i="52"/>
  <c r="Z34" i="52"/>
  <c r="Q34" i="52"/>
  <c r="Y34" i="52"/>
  <c r="R34" i="52"/>
  <c r="T34" i="52"/>
  <c r="N34" i="52"/>
  <c r="P34" i="52"/>
  <c r="O34" i="52"/>
  <c r="H35" i="51"/>
  <c r="E19" i="58"/>
  <c r="H31" i="51"/>
  <c r="E20" i="58"/>
  <c r="G19" i="51"/>
  <c r="G25" i="51" s="1"/>
  <c r="H40" i="51"/>
  <c r="L8" i="52"/>
  <c r="L9" i="52" s="1"/>
  <c r="L10" i="52" s="1"/>
  <c r="L11" i="52" s="1"/>
  <c r="L12" i="52" s="1"/>
  <c r="L13" i="52" s="1"/>
  <c r="L14" i="52" s="1"/>
  <c r="L15" i="52" s="1"/>
  <c r="L16" i="52" s="1"/>
  <c r="L17" i="52" s="1"/>
  <c r="L18" i="52" s="1"/>
  <c r="L19" i="52" s="1"/>
  <c r="L20" i="52" s="1"/>
  <c r="L21" i="52" s="1"/>
  <c r="L22" i="52" s="1"/>
  <c r="L23" i="52" s="1"/>
  <c r="L24" i="52" s="1"/>
  <c r="L25" i="52" s="1"/>
  <c r="L26" i="52" s="1"/>
  <c r="L27" i="52" s="1"/>
  <c r="L28" i="52" s="1"/>
  <c r="L29" i="52" s="1"/>
  <c r="L30" i="52" s="1"/>
  <c r="L31" i="52" s="1"/>
  <c r="L32" i="52" s="1"/>
  <c r="L33" i="52" s="1"/>
  <c r="L34" i="52" s="1"/>
  <c r="L35" i="52" s="1"/>
  <c r="L36" i="52" s="1"/>
  <c r="L37" i="52" s="1"/>
  <c r="L36" i="1"/>
  <c r="L37" i="1" s="1"/>
  <c r="L38" i="1" s="1"/>
  <c r="L39" i="1" s="1"/>
  <c r="L40" i="1" s="1"/>
  <c r="L41" i="1" s="1"/>
  <c r="L42" i="1" s="1"/>
  <c r="L43" i="1" s="1"/>
  <c r="L44" i="1" s="1"/>
  <c r="L45" i="1" s="1"/>
  <c r="L46" i="1" s="1"/>
  <c r="L47" i="1" s="1"/>
  <c r="L48" i="1" s="1"/>
  <c r="L49" i="1" s="1"/>
  <c r="L50" i="1" s="1"/>
  <c r="L51" i="1" s="1"/>
  <c r="L52" i="1" s="1"/>
  <c r="L53" i="1" s="1"/>
  <c r="L54" i="1" s="1"/>
  <c r="L55" i="1" s="1"/>
  <c r="I8" i="52"/>
  <c r="I9" i="52" s="1"/>
  <c r="I10" i="52" s="1"/>
  <c r="I11" i="52" s="1"/>
  <c r="I12" i="52" s="1"/>
  <c r="I13" i="52" s="1"/>
  <c r="I14" i="52" s="1"/>
  <c r="I15" i="52" s="1"/>
  <c r="I16" i="52" s="1"/>
  <c r="I17" i="52" s="1"/>
  <c r="I18" i="52" s="1"/>
  <c r="I19" i="52" s="1"/>
  <c r="I20" i="52" s="1"/>
  <c r="I21" i="52" s="1"/>
  <c r="I22" i="52" s="1"/>
  <c r="I23" i="52" s="1"/>
  <c r="I24" i="52" s="1"/>
  <c r="I25" i="52" s="1"/>
  <c r="I26" i="52" s="1"/>
  <c r="I27" i="52" s="1"/>
  <c r="I28" i="52" s="1"/>
  <c r="I29" i="52" s="1"/>
  <c r="I30" i="52" s="1"/>
  <c r="I31" i="52" s="1"/>
  <c r="I32" i="52" s="1"/>
  <c r="I33" i="52" s="1"/>
  <c r="I34" i="52" s="1"/>
  <c r="I35" i="52" s="1"/>
  <c r="I36" i="52" s="1"/>
  <c r="I37" i="52" s="1"/>
  <c r="D44" i="51"/>
  <c r="H38" i="51"/>
  <c r="I36" i="1"/>
  <c r="I37" i="1" s="1"/>
  <c r="I38" i="1" s="1"/>
  <c r="I39" i="1" s="1"/>
  <c r="I40" i="1" s="1"/>
  <c r="I41" i="1" s="1"/>
  <c r="I42" i="1" s="1"/>
  <c r="I43" i="1" s="1"/>
  <c r="I44" i="1" s="1"/>
  <c r="I45" i="1" s="1"/>
  <c r="I46" i="1" s="1"/>
  <c r="I47" i="1" s="1"/>
  <c r="I48" i="1" s="1"/>
  <c r="I49" i="1" s="1"/>
  <c r="I50" i="1" s="1"/>
  <c r="I51" i="1" s="1"/>
  <c r="I52" i="1" s="1"/>
  <c r="I53" i="1" s="1"/>
  <c r="I54" i="1" s="1"/>
  <c r="I55" i="1" s="1"/>
  <c r="I56" i="1" s="1"/>
  <c r="F44" i="51"/>
  <c r="P217" i="1"/>
  <c r="H29" i="51"/>
  <c r="D37" i="51"/>
  <c r="H30" i="51"/>
  <c r="X217" i="1"/>
  <c r="F37" i="51"/>
  <c r="E18" i="58" s="1"/>
  <c r="R217" i="1"/>
  <c r="N217" i="1"/>
  <c r="A9" i="1"/>
  <c r="M8" i="1"/>
  <c r="I57" i="1" l="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I206" i="1" s="1"/>
  <c r="I207" i="1" s="1"/>
  <c r="I208" i="1" s="1"/>
  <c r="I209" i="1" s="1"/>
  <c r="I210" i="1" s="1"/>
  <c r="I211" i="1" s="1"/>
  <c r="I212" i="1" s="1"/>
  <c r="I213" i="1" s="1"/>
  <c r="I214" i="1" s="1"/>
  <c r="I215" i="1" s="1"/>
  <c r="L56" i="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L189" i="1" s="1"/>
  <c r="L190" i="1" s="1"/>
  <c r="L191" i="1" s="1"/>
  <c r="L192" i="1" s="1"/>
  <c r="L193" i="1" s="1"/>
  <c r="L194" i="1" s="1"/>
  <c r="L195" i="1" s="1"/>
  <c r="L196" i="1" s="1"/>
  <c r="L197" i="1" s="1"/>
  <c r="L198" i="1" s="1"/>
  <c r="L199" i="1" s="1"/>
  <c r="L200" i="1" s="1"/>
  <c r="L201" i="1" s="1"/>
  <c r="L202" i="1" s="1"/>
  <c r="L203" i="1" s="1"/>
  <c r="L204" i="1" s="1"/>
  <c r="L205" i="1" s="1"/>
  <c r="L206" i="1" s="1"/>
  <c r="L207" i="1" s="1"/>
  <c r="L208" i="1" s="1"/>
  <c r="L209" i="1" s="1"/>
  <c r="L210" i="1" s="1"/>
  <c r="L211" i="1" s="1"/>
  <c r="L212" i="1" s="1"/>
  <c r="L213" i="1" s="1"/>
  <c r="L214" i="1" s="1"/>
  <c r="L215" i="1" s="1"/>
  <c r="X41" i="52"/>
  <c r="E30" i="58"/>
  <c r="P41" i="52"/>
  <c r="L38" i="52"/>
  <c r="O38" i="52"/>
  <c r="P38" i="52"/>
  <c r="S38" i="52"/>
  <c r="Y38" i="52"/>
  <c r="N38" i="52"/>
  <c r="V38" i="52"/>
  <c r="AA38" i="52"/>
  <c r="R38" i="52"/>
  <c r="Z38" i="52"/>
  <c r="T38" i="52"/>
  <c r="W38" i="52"/>
  <c r="Q38" i="52"/>
  <c r="U38" i="52"/>
  <c r="X38" i="52"/>
  <c r="E11" i="58"/>
  <c r="E15" i="58" s="1"/>
  <c r="D10" i="59"/>
  <c r="D22" i="59" s="1"/>
  <c r="H44" i="51"/>
  <c r="D45" i="51"/>
  <c r="F45" i="51"/>
  <c r="H37" i="51"/>
  <c r="P218" i="1"/>
  <c r="X218" i="1"/>
  <c r="A10" i="1"/>
  <c r="M9" i="1"/>
  <c r="D37" i="62" l="1"/>
  <c r="H45" i="51"/>
  <c r="A11" i="1"/>
  <c r="M10" i="1"/>
  <c r="E40" i="52" l="1"/>
  <c r="B1" i="51"/>
  <c r="E5" i="58"/>
  <c r="C3" i="63" s="1"/>
  <c r="C6" i="63" s="1"/>
  <c r="M11" i="1"/>
  <c r="A12" i="1"/>
  <c r="C15" i="63" l="1"/>
  <c r="C17" i="63" s="1"/>
  <c r="C19" i="63" s="1"/>
  <c r="C22" i="63" s="1"/>
  <c r="C26" i="63" s="1"/>
  <c r="C29" i="63" s="1"/>
  <c r="C37" i="63" s="1"/>
  <c r="A13" i="1"/>
  <c r="M12" i="1"/>
  <c r="C40" i="63" l="1"/>
  <c r="E22" i="64"/>
  <c r="A14" i="1"/>
  <c r="M13" i="1"/>
  <c r="A15" i="1" l="1"/>
  <c r="M14" i="1"/>
  <c r="M15" i="1" l="1"/>
  <c r="A16" i="1"/>
  <c r="A17" i="1" l="1"/>
  <c r="M16" i="1"/>
  <c r="A18" i="1" l="1"/>
  <c r="M17" i="1"/>
  <c r="A19" i="1" l="1"/>
  <c r="M18" i="1"/>
  <c r="M19" i="1" l="1"/>
  <c r="A20" i="1"/>
  <c r="A21" i="1" l="1"/>
  <c r="M20" i="1"/>
  <c r="A22" i="1" l="1"/>
  <c r="M21" i="1"/>
  <c r="A23" i="1" l="1"/>
  <c r="M22" i="1"/>
  <c r="M23" i="1" l="1"/>
  <c r="A24" i="1"/>
  <c r="A25" i="1" l="1"/>
  <c r="M24" i="1"/>
  <c r="A26" i="1" l="1"/>
  <c r="M25" i="1"/>
  <c r="A27" i="1" l="1"/>
  <c r="M26" i="1"/>
  <c r="M27" i="1" l="1"/>
  <c r="A28" i="1"/>
  <c r="A29" i="1" l="1"/>
  <c r="M28" i="1"/>
  <c r="A30" i="1" l="1"/>
  <c r="M29" i="1"/>
  <c r="A31" i="1" l="1"/>
  <c r="M30" i="1"/>
  <c r="M31" i="1" l="1"/>
  <c r="A32" i="1"/>
  <c r="A33" i="1" l="1"/>
  <c r="M32" i="1"/>
  <c r="A34" i="1" l="1"/>
  <c r="M33" i="1"/>
  <c r="M34" i="1" l="1"/>
  <c r="A35" i="1"/>
  <c r="M35" i="1" l="1"/>
  <c r="A36" i="1"/>
  <c r="A37" i="1" l="1"/>
  <c r="M36" i="1"/>
  <c r="A38" i="1" l="1"/>
  <c r="M37" i="1"/>
  <c r="M38" i="1" l="1"/>
  <c r="A39" i="1"/>
  <c r="M39" i="1" l="1"/>
  <c r="A40" i="1"/>
  <c r="A41" i="1" l="1"/>
  <c r="M40" i="1"/>
  <c r="A42" i="1" l="1"/>
  <c r="M41" i="1"/>
  <c r="M42" i="1" l="1"/>
  <c r="A43" i="1"/>
  <c r="M43" i="1" l="1"/>
  <c r="A44" i="1"/>
  <c r="A45" i="1" s="1"/>
  <c r="A46" i="1" l="1"/>
  <c r="M45" i="1"/>
  <c r="M44" i="1"/>
  <c r="M46" i="1" l="1"/>
  <c r="A47" i="1"/>
  <c r="A48" i="1" l="1"/>
  <c r="M47" i="1"/>
  <c r="M48" i="1" l="1"/>
  <c r="A49" i="1"/>
  <c r="A50" i="1" l="1"/>
  <c r="M49" i="1"/>
  <c r="M50" i="1" l="1"/>
  <c r="A51" i="1"/>
  <c r="A52" i="1" l="1"/>
  <c r="M51" i="1"/>
  <c r="M52" i="1" l="1"/>
  <c r="A53" i="1"/>
  <c r="M53" i="1" l="1"/>
  <c r="A54" i="1"/>
  <c r="M54" i="1" l="1"/>
  <c r="A55" i="1"/>
  <c r="M55" i="1" l="1"/>
  <c r="A56" i="1"/>
  <c r="M56" i="1" l="1"/>
  <c r="A57" i="1"/>
  <c r="M57" i="1" l="1"/>
  <c r="A58" i="1"/>
  <c r="M58" i="1" l="1"/>
  <c r="A59" i="1"/>
  <c r="A60" i="1" l="1"/>
  <c r="M59" i="1"/>
  <c r="M60" i="1" l="1"/>
  <c r="A61" i="1"/>
  <c r="A62" i="1" l="1"/>
  <c r="M61" i="1"/>
  <c r="M62" i="1" l="1"/>
  <c r="A63" i="1"/>
  <c r="M63" i="1" l="1"/>
  <c r="A64" i="1"/>
  <c r="A65" i="1" l="1"/>
  <c r="M64" i="1"/>
  <c r="M65" i="1" l="1"/>
  <c r="A66" i="1"/>
  <c r="M66" i="1" l="1"/>
  <c r="A67" i="1"/>
  <c r="M67" i="1" l="1"/>
  <c r="A68" i="1"/>
  <c r="M68" i="1" l="1"/>
  <c r="A69" i="1"/>
  <c r="A70" i="1" l="1"/>
  <c r="M69" i="1"/>
  <c r="M70" i="1" l="1"/>
  <c r="A71" i="1"/>
  <c r="A72" i="1" l="1"/>
  <c r="M71" i="1"/>
  <c r="M72" i="1" l="1"/>
  <c r="A73" i="1"/>
  <c r="M73" i="1" l="1"/>
  <c r="A74" i="1"/>
  <c r="M74" i="1" l="1"/>
  <c r="A75" i="1"/>
  <c r="A76" i="1" l="1"/>
  <c r="M75" i="1"/>
  <c r="M76" i="1" l="1"/>
  <c r="A77" i="1"/>
  <c r="A78" i="1" l="1"/>
  <c r="M77" i="1"/>
  <c r="A79" i="1" l="1"/>
  <c r="M78" i="1"/>
  <c r="M79" i="1" l="1"/>
  <c r="A80" i="1"/>
  <c r="A81" i="1" l="1"/>
  <c r="M80" i="1"/>
  <c r="M81" i="1" l="1"/>
  <c r="A82" i="1"/>
  <c r="A83" i="1" l="1"/>
  <c r="M82" i="1"/>
  <c r="M83" i="1" l="1"/>
  <c r="A84" i="1"/>
  <c r="A85" i="1" l="1"/>
  <c r="M84" i="1"/>
  <c r="A86" i="1" l="1"/>
  <c r="M85" i="1"/>
  <c r="A87" i="1" l="1"/>
  <c r="M86" i="1"/>
  <c r="A88" i="1" l="1"/>
  <c r="M87" i="1"/>
  <c r="M88" i="1" l="1"/>
  <c r="A89" i="1"/>
  <c r="M89" i="1" l="1"/>
  <c r="A90" i="1"/>
  <c r="M90" i="1" l="1"/>
  <c r="A91" i="1"/>
  <c r="A92" i="1" l="1"/>
  <c r="M91" i="1"/>
  <c r="M92" i="1" l="1"/>
  <c r="A93" i="1"/>
  <c r="A94" i="1" l="1"/>
  <c r="M93" i="1"/>
  <c r="M94" i="1" l="1"/>
  <c r="A95" i="1"/>
  <c r="A96" i="1" l="1"/>
  <c r="M95" i="1"/>
  <c r="M96" i="1" l="1"/>
  <c r="A97" i="1"/>
  <c r="A98" i="1" l="1"/>
  <c r="M97" i="1"/>
  <c r="M98" i="1" l="1"/>
  <c r="A99" i="1"/>
  <c r="A100" i="1" l="1"/>
  <c r="M99" i="1"/>
  <c r="M100" i="1" l="1"/>
  <c r="A101" i="1"/>
  <c r="A102" i="1" l="1"/>
  <c r="M101" i="1"/>
  <c r="A103" i="1" l="1"/>
  <c r="M102" i="1"/>
  <c r="A104" i="1" l="1"/>
  <c r="M103" i="1"/>
  <c r="A105" i="1" l="1"/>
  <c r="M104" i="1"/>
  <c r="A106" i="1" l="1"/>
  <c r="M105" i="1"/>
  <c r="M106" i="1" l="1"/>
  <c r="A107" i="1"/>
  <c r="M107" i="1" l="1"/>
  <c r="A108" i="1"/>
  <c r="M108" i="1" l="1"/>
  <c r="A109" i="1"/>
  <c r="M109" i="1" l="1"/>
  <c r="A110" i="1"/>
  <c r="M110" i="1" l="1"/>
  <c r="A111" i="1"/>
  <c r="M111" i="1" l="1"/>
  <c r="A112" i="1"/>
  <c r="M112" i="1" l="1"/>
  <c r="A113" i="1"/>
  <c r="A114" i="1" l="1"/>
  <c r="M113" i="1"/>
  <c r="A115" i="1" l="1"/>
  <c r="M114" i="1"/>
  <c r="A116" i="1" l="1"/>
  <c r="M115" i="1"/>
  <c r="M116" i="1" l="1"/>
  <c r="A117" i="1"/>
  <c r="M117" i="1" l="1"/>
  <c r="A118" i="1"/>
  <c r="A119" i="1" l="1"/>
  <c r="M118" i="1"/>
  <c r="M119" i="1" l="1"/>
  <c r="A120" i="1"/>
  <c r="A121" i="1" l="1"/>
  <c r="M120" i="1"/>
  <c r="A122" i="1" l="1"/>
  <c r="M121" i="1"/>
  <c r="A123" i="1" l="1"/>
  <c r="M122" i="1"/>
  <c r="M123" i="1" l="1"/>
  <c r="A124" i="1"/>
  <c r="A125" i="1" l="1"/>
  <c r="M124" i="1"/>
  <c r="A126" i="1" l="1"/>
  <c r="M125" i="1"/>
  <c r="A127" i="1" l="1"/>
  <c r="M126" i="1"/>
  <c r="A128" i="1" l="1"/>
  <c r="M127" i="1"/>
  <c r="M128" i="1" l="1"/>
  <c r="A129" i="1"/>
  <c r="M129" i="1" l="1"/>
  <c r="A130" i="1"/>
  <c r="M130" i="1" l="1"/>
  <c r="A131" i="1"/>
  <c r="M131" i="1" l="1"/>
  <c r="A132" i="1"/>
  <c r="M132" i="1" l="1"/>
  <c r="A133" i="1"/>
  <c r="M133" i="1" l="1"/>
  <c r="A134" i="1"/>
  <c r="A135" i="1" l="1"/>
  <c r="M134" i="1"/>
  <c r="A136" i="1" l="1"/>
  <c r="M135" i="1"/>
  <c r="A137" i="1" l="1"/>
  <c r="M136" i="1"/>
  <c r="A138" i="1" l="1"/>
  <c r="M137" i="1"/>
  <c r="M138" i="1" l="1"/>
  <c r="A139" i="1"/>
  <c r="A140" i="1" l="1"/>
  <c r="M139" i="1"/>
  <c r="M140" i="1" l="1"/>
  <c r="A141" i="1"/>
  <c r="A142" i="1" l="1"/>
  <c r="M141" i="1"/>
  <c r="A143" i="1" l="1"/>
  <c r="M142" i="1"/>
  <c r="M143" i="1" l="1"/>
  <c r="A144" i="1"/>
  <c r="A145" i="1" l="1"/>
  <c r="M144" i="1"/>
  <c r="A146" i="1" l="1"/>
  <c r="M145" i="1"/>
  <c r="A147" i="1" l="1"/>
  <c r="M146" i="1"/>
  <c r="A148" i="1" l="1"/>
  <c r="M147" i="1"/>
  <c r="M148" i="1" l="1"/>
  <c r="A149" i="1"/>
  <c r="A150" i="1" l="1"/>
  <c r="M149" i="1"/>
  <c r="M150" i="1" l="1"/>
  <c r="A151" i="1"/>
  <c r="A152" i="1" l="1"/>
  <c r="M151" i="1"/>
  <c r="A153" i="1" l="1"/>
  <c r="M152" i="1"/>
  <c r="M153" i="1" l="1"/>
  <c r="A154" i="1"/>
  <c r="M154" i="1" l="1"/>
  <c r="A155" i="1"/>
  <c r="A156" i="1" l="1"/>
  <c r="M155" i="1"/>
  <c r="M156" i="1" l="1"/>
  <c r="A157" i="1"/>
  <c r="A158" i="1" l="1"/>
  <c r="M157" i="1"/>
  <c r="M158" i="1" l="1"/>
  <c r="A159" i="1"/>
  <c r="A160" i="1" l="1"/>
  <c r="M159" i="1"/>
  <c r="M160" i="1" l="1"/>
  <c r="A161" i="1"/>
  <c r="A162" i="1" l="1"/>
  <c r="M161" i="1"/>
  <c r="M162" i="1" l="1"/>
  <c r="A163" i="1"/>
  <c r="M163" i="1" l="1"/>
  <c r="A164" i="1"/>
  <c r="M164" i="1" l="1"/>
  <c r="A165" i="1"/>
  <c r="M165" i="1" l="1"/>
  <c r="A166" i="1"/>
  <c r="A167" i="1" l="1"/>
  <c r="M166" i="1"/>
  <c r="M167" i="1" l="1"/>
  <c r="A168" i="1"/>
  <c r="A169" i="1" l="1"/>
  <c r="M168" i="1"/>
  <c r="A170" i="1" l="1"/>
  <c r="M169" i="1"/>
  <c r="M170" i="1" l="1"/>
  <c r="A171" i="1"/>
  <c r="M171" i="1" l="1"/>
  <c r="A172" i="1"/>
  <c r="M172" i="1" l="1"/>
  <c r="A173" i="1"/>
  <c r="M173" i="1" l="1"/>
  <c r="A174" i="1"/>
  <c r="A175" i="1" l="1"/>
  <c r="M174" i="1"/>
  <c r="A176" i="1" l="1"/>
  <c r="M175" i="1"/>
  <c r="A177" i="1" l="1"/>
  <c r="M176" i="1"/>
  <c r="A178" i="1" l="1"/>
  <c r="M177" i="1"/>
  <c r="A179" i="1" l="1"/>
  <c r="M178" i="1"/>
  <c r="A180" i="1" l="1"/>
  <c r="M179" i="1"/>
  <c r="A181" i="1" l="1"/>
  <c r="M180" i="1"/>
  <c r="A182" i="1" l="1"/>
  <c r="M181" i="1"/>
  <c r="A183" i="1" l="1"/>
  <c r="M182" i="1"/>
  <c r="M183" i="1" l="1"/>
  <c r="A184" i="1"/>
  <c r="A185" i="1" l="1"/>
  <c r="M184" i="1"/>
  <c r="A186" i="1" l="1"/>
  <c r="M185" i="1"/>
  <c r="A187" i="1" l="1"/>
  <c r="M186" i="1"/>
  <c r="M187" i="1" l="1"/>
  <c r="A188" i="1"/>
  <c r="A189" i="1" l="1"/>
  <c r="M188" i="1"/>
  <c r="A190" i="1" l="1"/>
  <c r="M189" i="1"/>
  <c r="M190" i="1" l="1"/>
  <c r="A191" i="1"/>
  <c r="M191" i="1" l="1"/>
  <c r="A192" i="1"/>
  <c r="A193" i="1" l="1"/>
  <c r="M192" i="1"/>
  <c r="A194" i="1" l="1"/>
  <c r="M193" i="1"/>
  <c r="A195" i="1" l="1"/>
  <c r="M194" i="1"/>
  <c r="A196" i="1" l="1"/>
  <c r="M195" i="1"/>
  <c r="A197" i="1" l="1"/>
  <c r="M196" i="1"/>
  <c r="M197" i="1" l="1"/>
  <c r="A198" i="1"/>
  <c r="A199" i="1" l="1"/>
  <c r="M198" i="1"/>
  <c r="A200" i="1" l="1"/>
  <c r="M199" i="1"/>
  <c r="M200" i="1" l="1"/>
  <c r="A201" i="1"/>
  <c r="A202" i="1" l="1"/>
  <c r="M201" i="1"/>
  <c r="A203" i="1" l="1"/>
  <c r="M202" i="1"/>
  <c r="A204" i="1" l="1"/>
  <c r="M203" i="1"/>
  <c r="A205" i="1" l="1"/>
  <c r="M204" i="1"/>
  <c r="M205" i="1" l="1"/>
  <c r="A206" i="1"/>
  <c r="A207" i="1" l="1"/>
  <c r="M206" i="1"/>
  <c r="M207" i="1" l="1"/>
  <c r="A208" i="1"/>
  <c r="A209" i="1" l="1"/>
  <c r="M208" i="1"/>
  <c r="A210" i="1" l="1"/>
  <c r="M209" i="1"/>
  <c r="A211" i="1" l="1"/>
  <c r="M210" i="1"/>
  <c r="A212" i="1" l="1"/>
  <c r="M211" i="1"/>
  <c r="A213" i="1" l="1"/>
  <c r="M212" i="1"/>
  <c r="A214" i="1" l="1"/>
  <c r="A215" i="1" s="1"/>
  <c r="M215" i="1" s="1"/>
  <c r="M213" i="1"/>
  <c r="M214" i="1" l="1"/>
</calcChain>
</file>

<file path=xl/comments1.xml><?xml version="1.0" encoding="utf-8"?>
<comments xmlns="http://schemas.openxmlformats.org/spreadsheetml/2006/main">
  <authors>
    <author>Zölfl Michal</author>
  </authors>
  <commentList>
    <comment ref="B15" authorId="0" shapeId="0">
      <text>
        <r>
          <rPr>
            <b/>
            <sz val="9"/>
            <color indexed="81"/>
            <rFont val="Tahoma"/>
            <family val="2"/>
            <charset val="238"/>
          </rPr>
          <t>Zölfl Michal:</t>
        </r>
        <r>
          <rPr>
            <sz val="9"/>
            <color indexed="81"/>
            <rFont val="Tahoma"/>
            <family val="2"/>
            <charset val="238"/>
          </rPr>
          <t xml:space="preserve">
pro tiskopis vzor č. 28
a později se již nepoužívá</t>
        </r>
      </text>
    </comment>
  </commentList>
</comments>
</file>

<file path=xl/sharedStrings.xml><?xml version="1.0" encoding="utf-8"?>
<sst xmlns="http://schemas.openxmlformats.org/spreadsheetml/2006/main" count="977" uniqueCount="660">
  <si>
    <t>Peněžní prostředky</t>
  </si>
  <si>
    <t>x</t>
  </si>
  <si>
    <t>Ostatní</t>
  </si>
  <si>
    <t>Datum</t>
  </si>
  <si>
    <t>Č.dokl.</t>
  </si>
  <si>
    <t>Text</t>
  </si>
  <si>
    <t>Příjmy</t>
  </si>
  <si>
    <t>Výdaje</t>
  </si>
  <si>
    <t>Zůstatek</t>
  </si>
  <si>
    <t>a</t>
  </si>
  <si>
    <t>b</t>
  </si>
  <si>
    <t>c</t>
  </si>
  <si>
    <t>d</t>
  </si>
  <si>
    <t>Druh činnosti</t>
  </si>
  <si>
    <t>Pokladna</t>
  </si>
  <si>
    <t>Banka</t>
  </si>
  <si>
    <t>P E N Ě Ž N Í  ( finanční ) D E N Í K  - údaje v Kč</t>
  </si>
  <si>
    <t>V hotovosti - pokladna</t>
  </si>
  <si>
    <t>Na bankovním účtu</t>
  </si>
  <si>
    <t>Hlavní činnost</t>
  </si>
  <si>
    <t>3.B</t>
  </si>
  <si>
    <t xml:space="preserve">Příjmy neovlivňující základ daně </t>
  </si>
  <si>
    <t xml:space="preserve">Rozdíl příjmů a výdajů </t>
  </si>
  <si>
    <t>1.A</t>
  </si>
  <si>
    <t>2.A</t>
  </si>
  <si>
    <t>10.A</t>
  </si>
  <si>
    <t>10.B</t>
  </si>
  <si>
    <t>9.A</t>
  </si>
  <si>
    <t>2.B</t>
  </si>
  <si>
    <t>4.B</t>
  </si>
  <si>
    <t>5.B</t>
  </si>
  <si>
    <t>6.B</t>
  </si>
  <si>
    <t>7.B</t>
  </si>
  <si>
    <t>11.B</t>
  </si>
  <si>
    <t>12.B</t>
  </si>
  <si>
    <t>13.B</t>
  </si>
  <si>
    <t>Rozdíl nedaňových příjmů a výdajů</t>
  </si>
  <si>
    <t>e</t>
  </si>
  <si>
    <t>f</t>
  </si>
  <si>
    <t>Označení hlavní činnosti (X,Y,Z1…)</t>
  </si>
  <si>
    <t>Průběžný stav</t>
  </si>
  <si>
    <t>S O U Č E T za období</t>
  </si>
  <si>
    <t>Členské příspěvky</t>
  </si>
  <si>
    <t>Klasifikace příjmu-výdeje</t>
  </si>
  <si>
    <t>Daňový</t>
  </si>
  <si>
    <t>Nedaňový</t>
  </si>
  <si>
    <t>Označení ve výkazu</t>
  </si>
  <si>
    <t>5a</t>
  </si>
  <si>
    <t>5b</t>
  </si>
  <si>
    <t>Pojmenování</t>
  </si>
  <si>
    <t>Příjmy z reklamy, pronájmu a podnikání</t>
  </si>
  <si>
    <t>Příjmy z hlavní činnosti (dle Stanov)</t>
  </si>
  <si>
    <t>Příjmy zdaněné srážkovou daní</t>
  </si>
  <si>
    <t>Dotace ze státního rozpočtu</t>
  </si>
  <si>
    <t>Dotace a podpory z rozpočtu obcí</t>
  </si>
  <si>
    <t>Dary přijaté</t>
  </si>
  <si>
    <t>Ostatní (úroky, půjčky, úvěry)</t>
  </si>
  <si>
    <t>Příjmy celkem (řádek 1 až 7)</t>
  </si>
  <si>
    <t>Výdaje související s reklamou,
pronájmem a podnikáním</t>
  </si>
  <si>
    <t>Výdaje na hlavní činnost (dle Stanov)</t>
  </si>
  <si>
    <t>Nákup hmot., nehmot. a finančního majetku</t>
  </si>
  <si>
    <t>Odvody, dary a půjčky - poskytnuté</t>
  </si>
  <si>
    <t>Ostatní (poplatky, daně)</t>
  </si>
  <si>
    <t>Výdaje na činnost (řádek 9 až 13)</t>
  </si>
  <si>
    <t>Rozdíl příjmů a výdajů - zisk (ř. 8 minus 14)</t>
  </si>
  <si>
    <t>Příjmy a výdaje za zdaňovací období (rok)</t>
  </si>
  <si>
    <t>Výdaje související s reklamou, pronájmem a podnikáním</t>
  </si>
  <si>
    <t>Osvobozený příjem</t>
  </si>
  <si>
    <t>*</t>
  </si>
  <si>
    <t>Průběžná položka</t>
  </si>
  <si>
    <t xml:space="preserve">Základ daně </t>
  </si>
  <si>
    <t>Hlavní
činnost</t>
  </si>
  <si>
    <t>Členské
příspěvky</t>
  </si>
  <si>
    <t>Dary, úvěry
a půjčky</t>
  </si>
  <si>
    <t>Dotace
a příspěvky</t>
  </si>
  <si>
    <t>Nákup
majetku</t>
  </si>
  <si>
    <t>Odvody,
dary a půjčky</t>
  </si>
  <si>
    <t>Výdaje neovlivňující základ daně</t>
  </si>
  <si>
    <t>Zdaněné
sráž. daní</t>
  </si>
  <si>
    <t>Výdaje ovlivňující
základ daně</t>
  </si>
  <si>
    <t>Příjmy ovlivňující
základ daně</t>
  </si>
  <si>
    <t>Klasifikace
příjmu - výdaje</t>
  </si>
  <si>
    <t>Označení
ve výkazu</t>
  </si>
  <si>
    <t>Přehled údajů k přiznání k dani z příjmů právnických osob u neziskových
organizací, které vedou jednoduché účetnictví</t>
  </si>
  <si>
    <t xml:space="preserve">za rok: </t>
  </si>
  <si>
    <t>Údaje v Kč</t>
  </si>
  <si>
    <t>Majetek ( vlastní )</t>
  </si>
  <si>
    <t>Č. ř.</t>
  </si>
  <si>
    <t xml:space="preserve">Peníze v hotovosti a ceniny </t>
  </si>
  <si>
    <t>Bankovní účty</t>
  </si>
  <si>
    <t>Cenné papíry, peněžní vklady, ostat. fin.majetek</t>
  </si>
  <si>
    <t>Zásoby</t>
  </si>
  <si>
    <t>Pohledávky</t>
  </si>
  <si>
    <t>Součet aktiv  (řádek 1 až 7)</t>
  </si>
  <si>
    <t>Závazky</t>
  </si>
  <si>
    <t xml:space="preserve">Úvěry a půjčky </t>
  </si>
  <si>
    <t xml:space="preserve">Zákonné rezervy </t>
  </si>
  <si>
    <t>Součet pasiv  (řádek 9 až 12)</t>
  </si>
  <si>
    <t>Stav majetku celkem  (ř. 8 - 13)</t>
  </si>
  <si>
    <t>Činnost celkem
C</t>
  </si>
  <si>
    <t>Dlouhodobý hmotný a nehmotný majetek
v zůstatkové ceně</t>
  </si>
  <si>
    <t>Pozn. - údaje označené  xxxxxxxx se nevyplňují (nepřicházejí v úvahu)</t>
  </si>
  <si>
    <t>xxxxxxxx</t>
  </si>
  <si>
    <t>Podpis starosty:</t>
  </si>
  <si>
    <r>
      <rPr>
        <sz val="14"/>
        <rFont val="Arial"/>
        <family val="2"/>
        <charset val="238"/>
      </rPr>
      <t>B</t>
    </r>
    <r>
      <rPr>
        <sz val="16"/>
        <rFont val="Arial"/>
        <family val="2"/>
        <charset val="238"/>
      </rPr>
      <t>.</t>
    </r>
    <r>
      <rPr>
        <sz val="10"/>
        <rFont val="Arial"/>
        <family val="2"/>
        <charset val="238"/>
      </rPr>
      <t xml:space="preserve"> Výkaz příjmů a výdajů (upravený pro neziskové organizace).</t>
    </r>
  </si>
  <si>
    <r>
      <rPr>
        <sz val="14"/>
        <rFont val="Arial"/>
        <family val="2"/>
        <charset val="238"/>
      </rPr>
      <t>A</t>
    </r>
    <r>
      <rPr>
        <sz val="16"/>
        <rFont val="Arial"/>
        <family val="2"/>
        <charset val="238"/>
      </rPr>
      <t>.</t>
    </r>
    <r>
      <rPr>
        <sz val="10"/>
        <rFont val="Arial"/>
        <family val="2"/>
        <charset val="238"/>
      </rPr>
      <t xml:space="preserve"> Výkaz o majetku a závazcích (upravený pro neziskové organizace):</t>
    </r>
  </si>
  <si>
    <t xml:space="preserve"> Název organizace:</t>
  </si>
  <si>
    <t xml:space="preserve"> DIČ:</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</si>
  <si>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</si>
  <si>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</si>
  <si>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</si>
  <si>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</si>
  <si>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</si>
  <si>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</si>
  <si>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</si>
  <si>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</si>
  <si>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</si>
  <si>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</si>
  <si>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</si>
  <si>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</si>
  <si>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</si>
  <si>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</si>
  <si>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</si>
  <si>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</si>
  <si>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</si>
  <si>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</si>
  <si>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</si>
  <si>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</si>
  <si>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</si>
  <si>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</si>
  <si>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</si>
  <si>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</si>
  <si>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</si>
  <si>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B1</t>
  </si>
  <si>
    <t>B2</t>
  </si>
  <si>
    <t>B3</t>
  </si>
  <si>
    <t>B4</t>
  </si>
  <si>
    <t>B5</t>
  </si>
  <si>
    <t>B6</t>
  </si>
  <si>
    <t>B7</t>
  </si>
  <si>
    <t>B8</t>
  </si>
  <si>
    <t>B9</t>
  </si>
  <si>
    <t>B10</t>
  </si>
  <si>
    <t>Bankovní poplatky</t>
  </si>
  <si>
    <t>S O U Č E T za stránku</t>
  </si>
  <si>
    <t>B</t>
  </si>
  <si>
    <t>C</t>
  </si>
  <si>
    <t>D</t>
  </si>
  <si>
    <t>E</t>
  </si>
  <si>
    <t>F</t>
  </si>
  <si>
    <t>G</t>
  </si>
  <si>
    <t>H</t>
  </si>
  <si>
    <t>I</t>
  </si>
  <si>
    <t>J</t>
  </si>
  <si>
    <t>K</t>
  </si>
  <si>
    <t>L</t>
  </si>
  <si>
    <t>N</t>
  </si>
  <si>
    <t>O</t>
  </si>
  <si>
    <t>P</t>
  </si>
  <si>
    <t>Q</t>
  </si>
  <si>
    <t>R</t>
  </si>
  <si>
    <t>S</t>
  </si>
  <si>
    <t>T</t>
  </si>
  <si>
    <t>U</t>
  </si>
  <si>
    <t>V</t>
  </si>
  <si>
    <t>W</t>
  </si>
  <si>
    <t>X</t>
  </si>
  <si>
    <t>Y</t>
  </si>
  <si>
    <t>Z</t>
  </si>
  <si>
    <t>AA</t>
  </si>
  <si>
    <t>strana</t>
  </si>
  <si>
    <t>Ř.</t>
  </si>
  <si>
    <t>Instrukce k vyplňování Peněžního (finančního) deníku pro SDH.</t>
  </si>
  <si>
    <t>Přestože jsou všechny listy uzamčeny před úpravami, není nastaveno žádné heslo. Pokud tedy nutně potřebujete něco upravit nebo vylepšit, stačí si ho jen odemknout :)</t>
  </si>
  <si>
    <t>CZ</t>
  </si>
  <si>
    <r>
      <t>Kód klasifikace CZ-NACE</t>
    </r>
    <r>
      <rPr>
        <vertAlign val="superscript"/>
        <sz val="8"/>
        <rFont val="Arial CE"/>
        <family val="2"/>
        <charset val="238"/>
      </rPr>
      <t>2</t>
    </r>
    <r>
      <rPr>
        <sz val="8"/>
        <rFont val="Arial CE"/>
        <charset val="238"/>
      </rPr>
      <t>)</t>
    </r>
  </si>
  <si>
    <t>13 Hlavní (převažující) činnost</t>
  </si>
  <si>
    <r>
      <t>12 Transakce uskutečněné se spojenými osobami</t>
    </r>
    <r>
      <rPr>
        <vertAlign val="superscript"/>
        <sz val="8"/>
        <rFont val="Arial CE"/>
        <family val="2"/>
        <charset val="238"/>
      </rPr>
      <t>9</t>
    </r>
    <r>
      <rPr>
        <sz val="8"/>
        <rFont val="Arial CE"/>
        <charset val="238"/>
      </rPr>
      <t>)</t>
    </r>
  </si>
  <si>
    <r>
      <t>11 Účetní závěrka nebo přehledy o majetku a závazcích a o příjmech a výdajích, přiloženy</t>
    </r>
    <r>
      <rPr>
        <vertAlign val="superscript"/>
        <sz val="8"/>
        <rFont val="Arial CE"/>
        <family val="2"/>
        <charset val="238"/>
      </rPr>
      <t>1</t>
    </r>
    <r>
      <rPr>
        <sz val="8"/>
        <rFont val="Arial CE"/>
        <charset val="238"/>
      </rPr>
      <t>),</t>
    </r>
    <r>
      <rPr>
        <vertAlign val="superscript"/>
        <sz val="8"/>
        <rFont val="Arial CE"/>
        <family val="2"/>
        <charset val="238"/>
      </rPr>
      <t>7</t>
    </r>
    <r>
      <rPr>
        <sz val="8"/>
        <rFont val="Arial CE"/>
        <charset val="238"/>
      </rPr>
      <t>)</t>
    </r>
  </si>
  <si>
    <r>
      <t>10 Zákonná povinnost ověření účetní závěrky auditorem</t>
    </r>
    <r>
      <rPr>
        <vertAlign val="superscript"/>
        <sz val="8"/>
        <rFont val="Arial CE"/>
        <family val="2"/>
        <charset val="238"/>
      </rPr>
      <t>1)</t>
    </r>
  </si>
  <si>
    <r>
      <t>09 Plná moc daňového poradce k zastupování uložena u finančního úřadu dne</t>
    </r>
    <r>
      <rPr>
        <vertAlign val="superscript"/>
        <sz val="8"/>
        <rFont val="Arial CE"/>
        <family val="2"/>
        <charset val="238"/>
      </rPr>
      <t>2</t>
    </r>
    <r>
      <rPr>
        <sz val="8"/>
        <rFont val="Arial CE"/>
        <charset val="238"/>
      </rPr>
      <t>)</t>
    </r>
  </si>
  <si>
    <r>
      <t>08 Přiznání zpracoval a předložil daňový poradce</t>
    </r>
    <r>
      <rPr>
        <vertAlign val="superscript"/>
        <sz val="8"/>
        <rFont val="Arial CE"/>
        <family val="2"/>
        <charset val="238"/>
      </rPr>
      <t>1</t>
    </r>
    <r>
      <rPr>
        <sz val="8"/>
        <rFont val="Arial CE"/>
        <charset val="238"/>
      </rPr>
      <t>)</t>
    </r>
  </si>
  <si>
    <t>e) číslo telefonu</t>
  </si>
  <si>
    <t>d) stát / kód státu</t>
  </si>
  <si>
    <t>c) PSČ</t>
  </si>
  <si>
    <t>b) obec</t>
  </si>
  <si>
    <t>a) ulice a číslo orientační, část obce a číslo popisné</t>
  </si>
  <si>
    <r>
      <t>06 Sídlo</t>
    </r>
    <r>
      <rPr>
        <vertAlign val="superscript"/>
        <sz val="8"/>
        <rFont val="Arial CE"/>
        <charset val="238"/>
      </rPr>
      <t>10)</t>
    </r>
  </si>
  <si>
    <t>05 Název poplatníka</t>
  </si>
  <si>
    <t>I. ODDÍL - údaje o poplatníkovi</t>
  </si>
  <si>
    <t>do</t>
  </si>
  <si>
    <t>od</t>
  </si>
  <si>
    <t xml:space="preserve">za zdaňovací období  nebo za období, za které se podává daňové přiznání </t>
  </si>
  <si>
    <t xml:space="preserve"> podle zákona č. 586/1992 Sb., o daních z příjmů, ve znění pozdějších předpisů (dále jen "zákon")</t>
  </si>
  <si>
    <t>k dani z příjmů právnických osob</t>
  </si>
  <si>
    <t>P Ř I Z N Á N Í</t>
  </si>
  <si>
    <t>zákona</t>
  </si>
  <si>
    <t>Zdaňovací období podle § 21a písm.</t>
  </si>
  <si>
    <r>
      <t>Počet samostatných příloh</t>
    </r>
    <r>
      <rPr>
        <vertAlign val="superscript"/>
        <sz val="8"/>
        <rFont val="Arial CE"/>
        <family val="2"/>
        <charset val="238"/>
      </rPr>
      <t>9)</t>
    </r>
  </si>
  <si>
    <r>
      <t>Základní investiční fond podle § 17b zákona</t>
    </r>
    <r>
      <rPr>
        <vertAlign val="superscript"/>
        <sz val="8"/>
        <rFont val="Arial CE"/>
        <charset val="238"/>
      </rPr>
      <t xml:space="preserve">1)  </t>
    </r>
  </si>
  <si>
    <r>
      <t>Počet zvláštních příloh</t>
    </r>
    <r>
      <rPr>
        <vertAlign val="superscript"/>
        <sz val="8"/>
        <rFont val="Arial CE"/>
        <family val="2"/>
        <charset val="238"/>
      </rPr>
      <t>8)</t>
    </r>
  </si>
  <si>
    <t>04 Kód rozlišení typu přiznání</t>
  </si>
  <si>
    <t>Počet příloh II. oddílu</t>
  </si>
  <si>
    <t>Důvody pro podání dodatečného daňového přiznání zjištěny dne</t>
  </si>
  <si>
    <t>6)</t>
  </si>
  <si>
    <t>řádné</t>
  </si>
  <si>
    <r>
      <t>03 Daňové přiznání</t>
    </r>
    <r>
      <rPr>
        <vertAlign val="superscript"/>
        <sz val="8"/>
        <rFont val="Arial CE"/>
        <family val="2"/>
        <charset val="238"/>
      </rPr>
      <t>1)</t>
    </r>
  </si>
  <si>
    <t>02 Identifikační číslo</t>
  </si>
  <si>
    <t>01 Daňové identifikační číslo</t>
  </si>
  <si>
    <t>Územnímu pracovišti v, ve, pro</t>
  </si>
  <si>
    <t>otisk podacího razítka finančního úřadu</t>
  </si>
  <si>
    <t>Finančnímu úřadu pro / Specializovanému finančnímu úřadu</t>
  </si>
  <si>
    <t>Než začnete vyplňovat tiskopis, přečtěte si, prosím, pokyny.</t>
  </si>
  <si>
    <r>
      <t>162</t>
    </r>
    <r>
      <rPr>
        <vertAlign val="superscript"/>
        <sz val="8"/>
        <rFont val="Arial CE"/>
        <family val="2"/>
        <charset val="238"/>
      </rPr>
      <t>8)</t>
    </r>
  </si>
  <si>
    <r>
      <t>161</t>
    </r>
    <r>
      <rPr>
        <vertAlign val="superscript"/>
        <sz val="8"/>
        <rFont val="Arial CE"/>
        <family val="2"/>
        <charset val="238"/>
      </rPr>
      <t>8)</t>
    </r>
  </si>
  <si>
    <r>
      <t>160</t>
    </r>
    <r>
      <rPr>
        <vertAlign val="superscript"/>
        <sz val="8"/>
        <rFont val="Arial CE"/>
        <family val="2"/>
        <charset val="238"/>
      </rPr>
      <t>8)</t>
    </r>
  </si>
  <si>
    <r>
      <t>140</t>
    </r>
    <r>
      <rPr>
        <vertAlign val="superscript"/>
        <sz val="8"/>
        <rFont val="Arial CE"/>
        <family val="2"/>
        <charset val="238"/>
      </rPr>
      <t>8)</t>
    </r>
  </si>
  <si>
    <t>Příjmy nezahrnované do základu daně podle § 23 odst. 4 písm. b) zákona</t>
  </si>
  <si>
    <t>Příjmy nezahrnované do základu daně podle § 23 odst. 4 písm. a) zákona</t>
  </si>
  <si>
    <t>Částky, o které lze podle § 23 odst. 3 písm. c) zákona snížit výsledek hospodaření nebo rozdíl mezi příjmy a výdaji (ř. 10)</t>
  </si>
  <si>
    <r>
      <t>112</t>
    </r>
    <r>
      <rPr>
        <vertAlign val="superscript"/>
        <sz val="8"/>
        <rFont val="Arial CE"/>
        <family val="2"/>
        <charset val="238"/>
      </rPr>
      <t>8)</t>
    </r>
  </si>
  <si>
    <t>Částky, o které se podle § 23 odst. 3 písm. b) zákona snižuje výsledek hospodaření nebo rozdíl mezi příjmy a výdaji (ř. 10)</t>
  </si>
  <si>
    <r>
      <t>111</t>
    </r>
    <r>
      <rPr>
        <vertAlign val="superscript"/>
        <sz val="8"/>
        <rFont val="Arial CE"/>
        <family val="2"/>
        <charset val="238"/>
      </rPr>
      <t>8)</t>
    </r>
  </si>
  <si>
    <r>
      <t>110</t>
    </r>
    <r>
      <rPr>
        <vertAlign val="superscript"/>
        <sz val="8"/>
        <rFont val="Arial CE"/>
        <family val="2"/>
        <charset val="238"/>
      </rPr>
      <t>8)</t>
    </r>
  </si>
  <si>
    <r>
      <t>109</t>
    </r>
    <r>
      <rPr>
        <vertAlign val="superscript"/>
        <sz val="8"/>
        <rFont val="Arial CE"/>
        <family val="2"/>
        <charset val="238"/>
      </rPr>
      <t>8)</t>
    </r>
  </si>
  <si>
    <t>Příjmy, jež u veřejně prospěšných poplatníků, nejsou předmětem daně podle
§ 18a odst. 1 zákona, pokud jsou zahrnuty ve výsledku hospodaření nebo v rozdílu mezi příjmy a výdaji (ř. 10)</t>
  </si>
  <si>
    <t>Příjmy, které nejsou předmětem daně podle § 18 odst. 2 zákona, pokud jsou zahrnuty ve výsledku hospodaření nebo v rozdílu mezi příjmy a výdaji (ř. 10)</t>
  </si>
  <si>
    <t>Mezisoučet (ř. 20 + 30 + 40 + 50 + 61 + 62)</t>
  </si>
  <si>
    <r>
      <t>62</t>
    </r>
    <r>
      <rPr>
        <vertAlign val="superscript"/>
        <sz val="8"/>
        <rFont val="Arial CE"/>
        <family val="2"/>
        <charset val="238"/>
      </rPr>
      <t>8)</t>
    </r>
  </si>
  <si>
    <r>
      <t>61</t>
    </r>
    <r>
      <rPr>
        <vertAlign val="superscript"/>
        <sz val="8"/>
        <rFont val="Arial CE"/>
        <family val="2"/>
        <charset val="238"/>
      </rPr>
      <t>8)</t>
    </r>
  </si>
  <si>
    <t>Výdaje (náklady) neuznávané za výdaje (náklady) vynaložené k dosažení, zajištění a udržení příjmů (§ 25 nebo 24 zákona), pokud jsou zahrnuty ve výsledku hospodaření nebo v rozdílu mezi příjmy a výdaji na ř. 10</t>
  </si>
  <si>
    <r>
      <t>30</t>
    </r>
    <r>
      <rPr>
        <vertAlign val="superscript"/>
        <sz val="8"/>
        <rFont val="Arial CE"/>
        <family val="2"/>
        <charset val="238"/>
      </rPr>
      <t>8)</t>
    </r>
  </si>
  <si>
    <t>Částky neoprávněně zkracující příjmy (§ 23 odst. 3 písm. a) bod 1 zákona) a hodnota nepeněžních příjmů (§ 23 odst. 6 zákona), pokud nejsou zahrnuty ve výsledku hospodaření nebo v rozdílu mezi příjmy a výdaji na ř. 10</t>
  </si>
  <si>
    <r>
      <t>20</t>
    </r>
    <r>
      <rPr>
        <vertAlign val="superscript"/>
        <sz val="8"/>
        <rFont val="Arial CE"/>
        <family val="2"/>
        <charset val="238"/>
      </rPr>
      <t>8)</t>
    </r>
  </si>
  <si>
    <r>
      <t>a výdaji</t>
    </r>
    <r>
      <rPr>
        <vertAlign val="superscript"/>
        <sz val="8"/>
        <rFont val="Arial CE"/>
        <family val="2"/>
        <charset val="238"/>
      </rPr>
      <t>3)</t>
    </r>
    <r>
      <rPr>
        <sz val="8"/>
        <rFont val="Arial CE"/>
        <charset val="238"/>
      </rPr>
      <t xml:space="preserve"> ke dni</t>
    </r>
  </si>
  <si>
    <r>
      <t>Výsledek hospodaření (zisk +, ztráta -)</t>
    </r>
    <r>
      <rPr>
        <vertAlign val="superscript"/>
        <sz val="8"/>
        <rFont val="Arial CE"/>
        <family val="2"/>
        <charset val="238"/>
      </rPr>
      <t>3)</t>
    </r>
    <r>
      <rPr>
        <sz val="8"/>
        <rFont val="Arial CE"/>
        <charset val="238"/>
      </rPr>
      <t xml:space="preserve"> nebo rozdíl mezi příjmy</t>
    </r>
  </si>
  <si>
    <r>
      <t>10</t>
    </r>
    <r>
      <rPr>
        <vertAlign val="superscript"/>
        <sz val="8"/>
        <rFont val="Arial CE"/>
        <family val="2"/>
        <charset val="238"/>
      </rPr>
      <t>8)</t>
    </r>
  </si>
  <si>
    <t>finanční úřad</t>
  </si>
  <si>
    <t>poplatník</t>
  </si>
  <si>
    <t>Vyplní v celých Kč</t>
  </si>
  <si>
    <t>Název položky</t>
  </si>
  <si>
    <t>Řádek</t>
  </si>
  <si>
    <t>II. ODDÍL - daň z příjmů právnických osob (dále jen "daň ")</t>
  </si>
  <si>
    <t>b)   Účetní odpisy hmotného a nehmotného  majetku uplatněné jako výdaj (náklad) na dosažení, zajištění a udržení zdanitelných příjmů podle § 24 odst. 2 písm v) zákona</t>
  </si>
  <si>
    <t>Daňové odpisy hmotného a nehmotného majetku celkem</t>
  </si>
  <si>
    <t>Odpisy nehmotného majetku podle § 32a zákona, zaevidovaného do majetku poplatníka ve zdaňovacích obdobích započatých v roce 2004 a později</t>
  </si>
  <si>
    <t>Odpisy hmotného majetku podle § 30 odst. 4 až 6 a § 30b zákona</t>
  </si>
  <si>
    <t>Odpisy hmotného majetku zařazeného do odpisové skupiny 6</t>
  </si>
  <si>
    <t>Odpisy hmotného majetku zařazeného do odpisové skupiny 5</t>
  </si>
  <si>
    <t>Odpisy hmotného majetku zařazeného do odpisové skupiny 4</t>
  </si>
  <si>
    <t>Odpisy hmotného a nehmotného majetku zařazeného do odpisové skupiny 3</t>
  </si>
  <si>
    <t>Odpisy hmotného a nehmotného majetku zařazeného do odpisové skupiny 2</t>
  </si>
  <si>
    <t>(neobsazeno)</t>
  </si>
  <si>
    <t>Odpisy hmotného a nehmotného majetku zařazeného do odpisové skupiny 1</t>
  </si>
  <si>
    <t>a)   Daňové odpisy hmotného a nehmotného majetku uplatněné jako výdaj (náklad) na dosažení, zajištění  a udržení zdanitelných příjmů podle § 24 odst. 2 písm a) zákona</t>
  </si>
  <si>
    <t>B. Odpisy hmotného a nehmotného majetku</t>
  </si>
  <si>
    <t>Celkem</t>
  </si>
  <si>
    <t xml:space="preserve">Daňové identifikační číslo </t>
  </si>
  <si>
    <t>Identifikační číslo</t>
  </si>
  <si>
    <t xml:space="preserve">Příloha č. 1 II. oddílu </t>
  </si>
  <si>
    <t>d) Rezervy v pojišťovnictví - vyplňují pouze pojišťovny</t>
  </si>
  <si>
    <r>
      <t>21</t>
    </r>
    <r>
      <rPr>
        <vertAlign val="superscript"/>
        <sz val="8"/>
        <rFont val="Arial CE"/>
        <family val="2"/>
        <charset val="238"/>
      </rPr>
      <t>8)</t>
    </r>
  </si>
  <si>
    <t>c) Opravné položky podle § 5a zákona o rezervách - vyplňují pouze spořitelní a úvěrní družstva a ostatní finanční instituce</t>
  </si>
  <si>
    <r>
      <t>17</t>
    </r>
    <r>
      <rPr>
        <vertAlign val="superscript"/>
        <sz val="8"/>
        <rFont val="Arial CE"/>
        <family val="2"/>
        <charset val="238"/>
      </rPr>
      <t>8)</t>
    </r>
  </si>
  <si>
    <r>
      <t>14</t>
    </r>
    <r>
      <rPr>
        <vertAlign val="superscript"/>
        <sz val="8"/>
        <rFont val="Arial CE"/>
        <family val="2"/>
        <charset val="238"/>
      </rPr>
      <t>8)</t>
    </r>
  </si>
  <si>
    <t>b) Bankovní rezervy a opravné položky podle § 5 zákona o rezervách - vyplňují pouze banky</t>
  </si>
  <si>
    <t>Stav zákonných opravných položek k pohledávkám za dlužníky v insolvenčním řízení (§ 8 zákona o rezervách) ke konci období, za které se podává daňové přiznání</t>
  </si>
  <si>
    <t>( neobsazeno )</t>
  </si>
  <si>
    <t>a) Odpis neuhrazených pohledávek zahrnovaný do daňových výdajů (nákladů) a zákonné opravné položky k pohledávkám, mimo bankovních opravných položek podle § 5 zákona o rezervách - vyplňují všichni poplatníci</t>
  </si>
  <si>
    <t>C. Odpis pohledávek zahrnovaný do výdajů (nákladů) k dosažení, zajištění a udržení příjmů a zákonné rezervy a zákonné opravné položky vytvářené podle zákona č. 593/1992 Sb., o rezervách pro zjištění základu daně z příjmů, ve znění pozdějších předpisů ( dále jen zákon o rezervách )</t>
  </si>
  <si>
    <t xml:space="preserve"> odečtená v daném období</t>
  </si>
  <si>
    <t>Část nároku na odpočet ze sl. 2</t>
  </si>
  <si>
    <t>Celková výše nároku na odpočet na podporu odborného vzdělávání vzniklá v období uvedeném ve sl. 1</t>
  </si>
  <si>
    <t>Celková výše nároku na odpočet na podporu výzkumu a vývoje vzniklá v období uvedeném ve sl. 1</t>
  </si>
  <si>
    <t>a) neobsazeno</t>
  </si>
  <si>
    <t>F. Odečet podle § 34 zákona odst. 4 zákona</t>
  </si>
  <si>
    <t>Část daňové ztráty ze sl. 2</t>
  </si>
  <si>
    <t>Celková výše daňové
ztráty vyměřené nebo přiznávané za období uvedené ve sl. 1</t>
  </si>
  <si>
    <t>D. (neobsazeno)</t>
  </si>
  <si>
    <t>Rezerva na nakládání s elektroodpadem ze solárních panelů vytvořená podle § 11a
až 11c zákona o rezervách v daném období, za které se podává daňové přiznání</t>
  </si>
  <si>
    <t>g) Rezerva na nakládání s elektroodpadem ze solárních panelů – vyplňují pouze poplatníci oprávněni k její tvorbě a použití</t>
  </si>
  <si>
    <r>
      <t>29</t>
    </r>
    <r>
      <rPr>
        <vertAlign val="superscript"/>
        <sz val="8"/>
        <rFont val="Arial CE"/>
        <family val="2"/>
        <charset val="238"/>
      </rPr>
      <t>8)</t>
    </r>
  </si>
  <si>
    <t>f) Ostatní zákonné rezervy - vyplňují pouze poplatníci oprávění k jejich tvorbě a použití</t>
  </si>
  <si>
    <t>e) Rezerva na opravy hmotného majetku - vyplňují všichni poplatníci</t>
  </si>
  <si>
    <t>osoby</t>
  </si>
  <si>
    <t>Průměrný přepočtený počet zaměstnanců, zaokrouhlený na celé číslo</t>
  </si>
  <si>
    <t>Kč</t>
  </si>
  <si>
    <t>Roční úhrn čistého obratu</t>
  </si>
  <si>
    <t>jednotka</t>
  </si>
  <si>
    <t>Vyplní</t>
  </si>
  <si>
    <t>Měrná</t>
  </si>
  <si>
    <t>K. Vybrané ukazatele hospodaření</t>
  </si>
  <si>
    <t>Celkový nárok na slevy na dani podle § 35 odst. 1 zákona (ř. 4 tabulky H)</t>
  </si>
  <si>
    <t>Hodnota bezúplatných plnění poskytnutých na účely vymezené v § 20 odst. 8 zákona (ř. 1 tabulky G)</t>
  </si>
  <si>
    <t>Nárok na odečet podle § 34 odst. 4 a § 34a až § 34e zákona (příslušný řádek sl. 2 tabulky F/b)</t>
  </si>
  <si>
    <t>Nárok na odečet podle § 34 odst. 4 a § 34f až § 34h
zákona (příslušný řádek sl. 2 tabulky F/c)</t>
  </si>
  <si>
    <t>Základ daně nebo daňová ztráta z ř.200 (ř. 201)</t>
  </si>
  <si>
    <r>
      <t>J. Rozdělení některých položek v případě komanditní společnosti</t>
    </r>
    <r>
      <rPr>
        <vertAlign val="superscript"/>
        <sz val="9"/>
        <rFont val="Arial CE"/>
        <family val="2"/>
        <charset val="238"/>
      </rPr>
      <t>4)</t>
    </r>
    <r>
      <rPr>
        <sz val="9"/>
        <rFont val="Arial CE"/>
        <family val="2"/>
        <charset val="238"/>
      </rPr>
      <t xml:space="preserve"> ( vyplní se v celých Kč )</t>
    </r>
  </si>
  <si>
    <r>
      <t xml:space="preserve">Výše daní zaplacených v zahraničí, kterou </t>
    </r>
    <r>
      <rPr>
        <b/>
        <sz val="8"/>
        <rFont val="Arial CE"/>
        <family val="2"/>
        <charset val="238"/>
      </rPr>
      <t>nelze započíst</t>
    </r>
    <r>
      <rPr>
        <sz val="8"/>
        <rFont val="Arial CE"/>
        <charset val="238"/>
      </rPr>
      <t xml:space="preserve"> (kladný rozdíl mezi částkami na ř. 2 a 3, zvýšený o kladný rozdíl mezi částkami na ř. 4 a na ř. 320 II. oddílu)</t>
    </r>
  </si>
  <si>
    <t>Úhrn částek daní zaplacených v zahraničí, o které lze snížit daňovou povinnost metodou prostého zápočtu (úhrn částek ze ř. 7 samostatných příloh k tabuce I)</t>
  </si>
  <si>
    <r>
      <t>3</t>
    </r>
    <r>
      <rPr>
        <vertAlign val="superscript"/>
        <sz val="8"/>
        <rFont val="Arial CE"/>
        <family val="2"/>
        <charset val="238"/>
      </rPr>
      <t>9)</t>
    </r>
  </si>
  <si>
    <t>Úhrn daní zaplacených v zahraničí, u nichž lze uplatnit metodu prostého zápočtu (úhrn částek z ř. 3 samostatných příloh k tabuce I)</t>
  </si>
  <si>
    <r>
      <t>2</t>
    </r>
    <r>
      <rPr>
        <vertAlign val="superscript"/>
        <sz val="8"/>
        <rFont val="Arial CE"/>
        <family val="2"/>
        <charset val="238"/>
      </rPr>
      <t>9)</t>
    </r>
  </si>
  <si>
    <t>Úhrn daní zaplacených v zahraničí, o které lze snížit daňovou povinnost metodou úplného zápočtu</t>
  </si>
  <si>
    <r>
      <t>1</t>
    </r>
    <r>
      <rPr>
        <vertAlign val="superscript"/>
        <sz val="8"/>
        <rFont val="Arial CE"/>
        <family val="2"/>
        <charset val="238"/>
      </rPr>
      <t>8)</t>
    </r>
  </si>
  <si>
    <r>
      <t>I. Zápočet daně zaplacené v zahraničí</t>
    </r>
    <r>
      <rPr>
        <vertAlign val="superscript"/>
        <sz val="9"/>
        <rFont val="Arial CE"/>
        <family val="2"/>
        <charset val="238"/>
      </rPr>
      <t>5)</t>
    </r>
  </si>
  <si>
    <r>
      <t>Sleva podle § 35a</t>
    </r>
    <r>
      <rPr>
        <vertAlign val="superscript"/>
        <sz val="8"/>
        <rFont val="Arial CE"/>
        <family val="2"/>
        <charset val="238"/>
      </rPr>
      <t>1)</t>
    </r>
    <r>
      <rPr>
        <sz val="8"/>
        <rFont val="Arial CE"/>
        <charset val="238"/>
      </rPr>
      <t xml:space="preserve"> nebo § 35b</t>
    </r>
    <r>
      <rPr>
        <vertAlign val="superscript"/>
        <sz val="8"/>
        <rFont val="Arial CE"/>
        <family val="2"/>
        <charset val="238"/>
      </rPr>
      <t>1)</t>
    </r>
    <r>
      <rPr>
        <sz val="8"/>
        <rFont val="Arial CE"/>
        <charset val="238"/>
      </rPr>
      <t xml:space="preserve"> zákona</t>
    </r>
  </si>
  <si>
    <r>
      <t>5</t>
    </r>
    <r>
      <rPr>
        <vertAlign val="superscript"/>
        <sz val="8"/>
        <rFont val="Arial CE"/>
        <charset val="238"/>
      </rPr>
      <t>9)</t>
    </r>
  </si>
  <si>
    <t>Úhrn slev podle § 35 odst. 1 zákona (ř. 1 + 2)</t>
  </si>
  <si>
    <t>Sleva podle § 35 odst. 1 písm. b) zákona</t>
  </si>
  <si>
    <t>Sleva podle § 35 odst. 1 písm. a) zákona</t>
  </si>
  <si>
    <r>
      <t>H. Rozčlenění celkového nároku na slevy na dani (§ 35 odst. 1 a § 35a nebo a § 35b zákona), který lze uplatnit na ř. 300</t>
    </r>
    <r>
      <rPr>
        <vertAlign val="superscript"/>
        <sz val="9"/>
        <rFont val="Arial CE"/>
        <family val="2"/>
        <charset val="238"/>
      </rPr>
      <t>5)</t>
    </r>
  </si>
  <si>
    <t xml:space="preserve">Poslední známá daňová povinnost pro účely stanovení výše a periodicity záloh podle § 38a odst. 1 zákona (ř. 340 - 335 = ř. 330) </t>
  </si>
  <si>
    <t>Celková daňová povinnost (ř. 330 + 335)</t>
  </si>
  <si>
    <t>Sazba daně (v %) podle § 21 odst. 4 zákona, ve spojení s § 21 odst. 6 zákona</t>
  </si>
  <si>
    <r>
      <t>Samostatný základ daně podle § 20b zákona, zaokrouhlený na celé tisícikoruny dolů</t>
    </r>
    <r>
      <rPr>
        <vertAlign val="superscript"/>
        <sz val="8"/>
        <rFont val="Arial CE"/>
        <family val="2"/>
        <charset val="238"/>
      </rPr>
      <t>5)</t>
    </r>
  </si>
  <si>
    <r>
      <t>331</t>
    </r>
    <r>
      <rPr>
        <vertAlign val="superscript"/>
        <sz val="8"/>
        <rFont val="Arial CE"/>
        <family val="2"/>
        <charset val="238"/>
      </rPr>
      <t>8)</t>
    </r>
  </si>
  <si>
    <r>
      <t xml:space="preserve">Daň po zápočtu na ř. 320 (ř.310 - 320), zaokrouhlená na celé Kč nahoru </t>
    </r>
    <r>
      <rPr>
        <vertAlign val="superscript"/>
        <sz val="8"/>
        <rFont val="Arial CE"/>
        <family val="2"/>
        <charset val="238"/>
      </rPr>
      <t>5)</t>
    </r>
  </si>
  <si>
    <t>Daň (ř. 270 x ř. 280) / 100</t>
  </si>
  <si>
    <t>Sazba daně (v %) podle § 21 odst. 1 nebo odst. 2 anebo odst. 3 zákona, ve spojení s § 21 odst. 6 zákona</t>
  </si>
  <si>
    <t>Částka podle § 20 odst. 7 zákona, o níž mohou veřejně prospěšní poplatníci
(§ 17a zákona) dále snížit základ daně uvedený na ř. 250</t>
  </si>
  <si>
    <r>
      <t>240</t>
    </r>
    <r>
      <rPr>
        <vertAlign val="superscript"/>
        <sz val="8"/>
        <rFont val="Arial CE"/>
        <charset val="238"/>
      </rPr>
      <t>8)</t>
    </r>
  </si>
  <si>
    <r>
      <t>Odečet daňové ztráty podle § 34 odst. 1 zákona</t>
    </r>
    <r>
      <rPr>
        <vertAlign val="superscript"/>
        <sz val="8"/>
        <rFont val="Arial CE"/>
        <family val="2"/>
        <charset val="238"/>
      </rPr>
      <t>5)</t>
    </r>
  </si>
  <si>
    <r>
      <t>210</t>
    </r>
    <r>
      <rPr>
        <vertAlign val="superscript"/>
        <sz val="8"/>
        <rFont val="Arial CE"/>
        <family val="2"/>
        <charset val="238"/>
      </rPr>
      <t>8)</t>
    </r>
  </si>
  <si>
    <r>
      <t>Část základu daně nebo daňové ztráty připadající na komplementáře</t>
    </r>
    <r>
      <rPr>
        <vertAlign val="superscript"/>
        <sz val="8"/>
        <rFont val="Arial CE"/>
        <family val="2"/>
        <charset val="238"/>
      </rPr>
      <t>3),4)</t>
    </r>
  </si>
  <si>
    <t>10) § 17 odst. 3 zákona</t>
  </si>
  <si>
    <t>5) Pokud poplatníkem daně je komanditní společnost, uvede pouze částky připadající na komandisty.</t>
  </si>
  <si>
    <t>4) Vyplní pouze poplatník, který je komanditní společností.</t>
  </si>
  <si>
    <t>3) V případě vykázání ztráty nebo daňové ztráty se uvede částka se znaménkem mínus (-)</t>
  </si>
  <si>
    <t>2) Vyplní finanční úřad</t>
  </si>
  <si>
    <t>1) Nehodící se škrtněte</t>
  </si>
  <si>
    <t>Vysvětlivky:</t>
  </si>
  <si>
    <t>Vlastnoruční podpis osoby oprávněné  k podpisu</t>
  </si>
  <si>
    <t>Otisk razítka</t>
  </si>
  <si>
    <t>Osoba oprávněná k podpisu</t>
  </si>
  <si>
    <t>Jméno(-a) a příjmení / Vztah k právnické osobě</t>
  </si>
  <si>
    <r>
      <t>s uvedením vztahu k právnické osobě</t>
    </r>
    <r>
      <rPr>
        <sz val="8"/>
        <rFont val="Arial"/>
        <family val="2"/>
        <charset val="238"/>
      </rPr>
      <t xml:space="preserve"> (např. jednatel, pověřený pracovník apod.)</t>
    </r>
  </si>
  <si>
    <r>
      <t>Fyzická osoba oprávněná k podpisu</t>
    </r>
    <r>
      <rPr>
        <sz val="8"/>
        <rFont val="Arial"/>
        <family val="2"/>
        <charset val="238"/>
      </rPr>
      <t xml:space="preserve"> (je-li daňový subjekt či zástupce právnickou osobou),</t>
    </r>
  </si>
  <si>
    <t>Datum narození / Evidenční číslo osvědčení daňového poradce / IČ právnické osoby</t>
  </si>
  <si>
    <t>Jméno(-a) a příjmení / Název právnické osoby</t>
  </si>
  <si>
    <t>Kód podepisující osoby:</t>
  </si>
  <si>
    <t>Údaje o podepisující osobě:</t>
  </si>
  <si>
    <t>PROHLAŠUJI, ŽE VŠECHNY MNOU UVEDENÉ ÚDAJE V TOMTO PŘIZNÁNÍ JSOU PRAVDIVÉ A ÚPLNÉ A STVRZUJI JE SVÝM PODPISEM</t>
  </si>
  <si>
    <t xml:space="preserve">Přeplatek    (+)(ř. 1 + ř. 2 + ř. 3 - ř. 340 II.oddílu) &gt; 0 </t>
  </si>
  <si>
    <t xml:space="preserve">Nedoplatek (-) (ř. 1 + ř. 2 + ř. 3 - ř. 340 II.oddílu) &lt; 0 </t>
  </si>
  <si>
    <r>
      <t>3</t>
    </r>
    <r>
      <rPr>
        <vertAlign val="superscript"/>
        <sz val="8"/>
        <rFont val="Arial CE"/>
        <family val="2"/>
        <charset val="238"/>
      </rPr>
      <t>8)</t>
    </r>
  </si>
  <si>
    <t>Na zajištění daně sraženo plátcem (§ 38e zákona)</t>
  </si>
  <si>
    <r>
      <t>2</t>
    </r>
    <r>
      <rPr>
        <vertAlign val="superscript"/>
        <sz val="8"/>
        <rFont val="Arial CE"/>
        <family val="2"/>
        <charset val="238"/>
      </rPr>
      <t>8)</t>
    </r>
  </si>
  <si>
    <t>Na zálohách (§ 38a zákona) zaplaceno</t>
  </si>
  <si>
    <t>V. ODDÍL - placení daně</t>
  </si>
  <si>
    <t>Zvýšení (+), snížení (-) daňové ztráty (ř. 5 - ř. 4)</t>
  </si>
  <si>
    <t>Nově zjištěná daňová ztráta (ř. 220 II. oddílu)</t>
  </si>
  <si>
    <t>Poslední známá daňová ztráta</t>
  </si>
  <si>
    <t>Zvýšení (+), snížení (-) částky daně (ř. 2 - ř. 1)</t>
  </si>
  <si>
    <t>Nově zjištěná daň (ř. 340 II. oddílu)</t>
  </si>
  <si>
    <t>Poslední známá daň</t>
  </si>
  <si>
    <t>IV. ODDÍL - dodatečné daňové přiznání</t>
  </si>
  <si>
    <r>
      <t xml:space="preserve">III. ODDÍL </t>
    </r>
    <r>
      <rPr>
        <sz val="10"/>
        <rFont val="Arial CE"/>
        <charset val="238"/>
      </rPr>
      <t>- (neobsazeno)</t>
    </r>
  </si>
  <si>
    <t>Pardubický kraj</t>
  </si>
  <si>
    <t>Litomyšli</t>
  </si>
  <si>
    <t>opravné</t>
  </si>
  <si>
    <t>dodatečné</t>
  </si>
  <si>
    <t>3 A</t>
  </si>
  <si>
    <t>NE</t>
  </si>
  <si>
    <t>a)</t>
  </si>
  <si>
    <t>Osík</t>
  </si>
  <si>
    <t>Osík 240</t>
  </si>
  <si>
    <t>Sídlo SDH</t>
  </si>
  <si>
    <t>Dobrovolní hasiči</t>
  </si>
  <si>
    <t>ANO</t>
  </si>
  <si>
    <r>
      <t xml:space="preserve">ANO </t>
    </r>
    <r>
      <rPr>
        <vertAlign val="superscript"/>
        <sz val="10"/>
        <rFont val="Arial CE"/>
        <charset val="238"/>
      </rPr>
      <t>2)</t>
    </r>
  </si>
  <si>
    <t>Výdaje na nezdaňovanou činnost</t>
  </si>
  <si>
    <t>Opravné položky k pohledávkám za dlužníky v insolvenčním řízení vytvořené podle
§ 8 zákona o rezervách v daném období, za které se podává daňové přiznání</t>
  </si>
  <si>
    <t>Stav nepromlčených pohledávek splatných po  31. prosinci 1994, k nimž lze tvořit zákonné opravné položky (§ 8a zákona o rezervách) ke konci období, za které
se podává daňové přiznání</t>
  </si>
  <si>
    <t>Opravné položky k nepromlčeným pohledávkám vytvořené podle § 8a zákona
o rezervách  v daném období, za které se podává daňové přiznání</t>
  </si>
  <si>
    <t>Stav zákonných opravných položek k nepromlčeným pohledávkám splatným
po 31. prosinci 1994 (§ 8a zákona o rezervách) ke konci období, za které se podává
daňové přiznání</t>
  </si>
  <si>
    <t>Opravné položky k pohledávkám z titulu ručení za celní dluh vytvořené podle
§ 8b zákona o rezervách v daném období, za které se podává daňové přiznání</t>
  </si>
  <si>
    <t>Stav zákonných opravných položek k pohledávkám z titulu ručení za celní dluh
(§ 8b zákona o rezervách) ke konci období, za které se podává daňové přiznání</t>
  </si>
  <si>
    <t>Opravné položky k nepromlčeným pohledávkám, vytvořené podle § 8c zákona
o rezervách v daném období, za které se podává přiznání</t>
  </si>
  <si>
    <t>Stav zákonných opravných položek k nepromlčeným pohledávkám vytvořených
podle § 8c zákona o rezervách ke konci období, za které se podává daňové přiznání</t>
  </si>
  <si>
    <t>Úhrn hodnot pohledávek nebo pořizovacích cen pohledávek nabytých postoupením, uplatněných v daném zdaňovacím období, za které se podává daňové přiznání jako výdaj(náklad)na dosažení,zajištění a udržení příjmů podle §24 odst.2 písm.y) zákona</t>
  </si>
  <si>
    <t>Průměrný stav rozvahové hodnoty nepromlčených pohledávek z úvěrů podle
§ 5 odst. 2 písm. a) zákona o rezervách</t>
  </si>
  <si>
    <t>Opravné položky k nepromlčeným pohledávkám z úvěrů, vytvořené podle
§ 5 odst. 2 písm. a) zákona o rezervách za dané zdaňovací období</t>
  </si>
  <si>
    <t>Stav zákonných opravných položek k nepromlčeným pohledávkám z úvěrů
(§ 5 odst. 2 písm. a) zákona o rezervách) ke konci zdaňovacího období</t>
  </si>
  <si>
    <t>Průměrný stav poskytnutých bankovních záruk za úvěry podle
§ 5 odst. 2 písm. b) zákona o rezervách</t>
  </si>
  <si>
    <t>Rezervy na poskytnuté bankovní záruky za úvěry, vytvořené podle
§ 5 odst. 2 písm. b) zákona o rezervách za dané zdaňovací období</t>
  </si>
  <si>
    <t>Stav zákonných rezerv na poskytnuté bankovní záruky za úvěry
(§ 5 odst. 2 písm. b) zákona o rezervách) ke konci zdaňovacího období</t>
  </si>
  <si>
    <t>Prům. stav rozvahové hodnoty nepromlčených pohledávek z úvěrů poskytnutých
fyzickým osobám na základě smlouvy o úvěru, bez příslušenství, v ocenění
nesníženém o opravné položky již vytvořené (§ 5a odst. 3 zákona o rezervách)</t>
  </si>
  <si>
    <t>Výše základního kapitálu k poslednímu dni zdaňovacího období
(§ 5a odst. 4 zákona o rezervách)</t>
  </si>
  <si>
    <t>Opravné položky k nepromlčeným pohledávkám z úvěrů poskytnutých fyzickým
osobám na základě smlouvy o úvěru, vytvořené podle § 5a odst. 4 zákona
o rezervách za dané zdaňovací období</t>
  </si>
  <si>
    <t>Stav zákonných opravných položek k nepromlčeným pohledávkám z úvěrů poskytnutých fyzickým osobám na základě smlouvy o úvěru (§ 5a odst. 4 zákona
o rezervách) ke konci zdaňovacího období</t>
  </si>
  <si>
    <t>Stav rezerv v pojišťovnictví (§ 6 zákona o rezervách) ke konci období, za které
se podává daňové přiznání</t>
  </si>
  <si>
    <t>Rezervy v pojišťovnictví vytvořené podle § 6 zákona o rezervách v daném období,
za které se podává daňové přiznání</t>
  </si>
  <si>
    <t>Rezerva na opravy hmotného majetku vytvořená podle § 7 zákona o rezervách
v daném zdaňovacím období</t>
  </si>
  <si>
    <t>Stav rezerv na opravy hmotného majetku (§ 7 zákona o rezervách) ke konci
zdaňovacího období</t>
  </si>
  <si>
    <t xml:space="preserve">Rezerva na pěstební činnost vytvořená podle § 9 zákona o rezervách v daném
období, za které se podává daňové přiznání </t>
  </si>
  <si>
    <t xml:space="preserve">Stav rezervy na pěstební činnost (§ 9 zákona o rezervách) ke konci období, za které
se podává daňové přiznání </t>
  </si>
  <si>
    <t>Ostatní rezervy vytvořené podle § 10 zákona o rezervách v daném zdaňovacím
období</t>
  </si>
  <si>
    <t>Stav rezervy na nakládání s elektroodpadem ze solárních panelů
(§11a až 11c zákona o rezervách) ke konci období, za které se podává daň. přiznání</t>
  </si>
  <si>
    <r>
      <t xml:space="preserve">Výše daní zaplacených v zahraničí, kterou </t>
    </r>
    <r>
      <rPr>
        <b/>
        <sz val="8"/>
        <rFont val="Arial CE"/>
        <family val="2"/>
        <charset val="238"/>
      </rPr>
      <t>lze započíst</t>
    </r>
    <r>
      <rPr>
        <sz val="8"/>
        <rFont val="Arial CE"/>
        <charset val="238"/>
      </rPr>
      <t xml:space="preserve"> metodou úplného
a prostého zápočtu (součet částek ze ř. 1 a 3)</t>
    </r>
  </si>
  <si>
    <t>starosta SDH</t>
  </si>
  <si>
    <t xml:space="preserve">Finančnímu úřad pro: </t>
  </si>
  <si>
    <t xml:space="preserve">Územní pracoviště v, ve, pro: </t>
  </si>
  <si>
    <t xml:space="preserve">IČO: </t>
  </si>
  <si>
    <t xml:space="preserve">Ulice/část obce a číslo popisné: </t>
  </si>
  <si>
    <t xml:space="preserve">Obec:  </t>
  </si>
  <si>
    <t xml:space="preserve">PSČ: </t>
  </si>
  <si>
    <t>56967</t>
  </si>
  <si>
    <t xml:space="preserve">Telefon: </t>
  </si>
  <si>
    <t xml:space="preserve">Fax: </t>
  </si>
  <si>
    <t xml:space="preserve">Funkce: </t>
  </si>
  <si>
    <t xml:space="preserve">Jméno a příjmení: </t>
  </si>
  <si>
    <t xml:space="preserve">Datum podpisu: </t>
  </si>
  <si>
    <t>Informace o SDH</t>
  </si>
  <si>
    <t>Základní údaje pro daňové přiznání</t>
  </si>
  <si>
    <t>Fyzická osoba oprávněná k podpisu</t>
  </si>
  <si>
    <t>Kontaktní údaje</t>
  </si>
  <si>
    <t>odečtená
v předcházejících obdobích</t>
  </si>
  <si>
    <t xml:space="preserve"> kterou lze odečíst
v následujících
obdobích</t>
  </si>
  <si>
    <r>
      <t>c) Uplatňování odpočtu na podporu odborného vzdělávání od základu daně podle § 34 odst. 4 a § 34f až § 34h zákona</t>
    </r>
    <r>
      <rPr>
        <sz val="8"/>
        <rFont val="Arial CE"/>
        <charset val="238"/>
      </rPr>
      <t xml:space="preserve"> (v celých Kč)</t>
    </r>
  </si>
  <si>
    <r>
      <t>b) Uplatňování odpočtu na podporu výzkumu a vývoje od základu daně podle § 34 odst. 4 a § 34a až 34e zákona</t>
    </r>
    <r>
      <rPr>
        <sz val="8"/>
        <rFont val="Arial CE"/>
        <charset val="238"/>
      </rPr>
      <t xml:space="preserve"> (v celých Kč)</t>
    </r>
  </si>
  <si>
    <t>Finančímu úřadu pro</t>
  </si>
  <si>
    <t>Kraj Vysočina</t>
  </si>
  <si>
    <t>Specializovaný</t>
  </si>
  <si>
    <t>Hlavní město Praha</t>
  </si>
  <si>
    <t>Středočeský kraj</t>
  </si>
  <si>
    <t>Jihočeský kraj</t>
  </si>
  <si>
    <t>Plzeňský kraj</t>
  </si>
  <si>
    <t>Karlovarský kraj</t>
  </si>
  <si>
    <t>Ústecký kraj</t>
  </si>
  <si>
    <t>Liberecký kraj</t>
  </si>
  <si>
    <t>Jihomoravský kraj</t>
  </si>
  <si>
    <t>Olomoucký kraj</t>
  </si>
  <si>
    <t>Zlínský kraj</t>
  </si>
  <si>
    <t>Královéhradecký kraj</t>
  </si>
  <si>
    <t>Moravskoslezský kraj</t>
  </si>
  <si>
    <t>Zdaň. činnost
A</t>
  </si>
  <si>
    <t>Nezdaň. činnost
B</t>
  </si>
  <si>
    <t>Přehled o majetku a závazcích</t>
  </si>
  <si>
    <t>Název a sídlo účetní jednotky</t>
  </si>
  <si>
    <t>( v celých tis. Kč )</t>
  </si>
  <si>
    <t>A. MAJETEK</t>
  </si>
  <si>
    <t>číslo řádku</t>
  </si>
  <si>
    <t>Stav</t>
  </si>
  <si>
    <t>Dlouhodobý nehmotný majetek (v zůstatkové ceně)</t>
  </si>
  <si>
    <t>01</t>
  </si>
  <si>
    <t>Dlouhodobý hmotný majetek (v zůstatkové ceně)</t>
  </si>
  <si>
    <t>02</t>
  </si>
  <si>
    <t>Finanční majetek (cenné papíry, peněžní vklady, aj.)</t>
  </si>
  <si>
    <t>03</t>
  </si>
  <si>
    <t>Peněžní prostředky v hotovosti a ceniny</t>
  </si>
  <si>
    <t>04</t>
  </si>
  <si>
    <t>Peněžní prostředky na bankovních účtech</t>
  </si>
  <si>
    <t>05</t>
  </si>
  <si>
    <t>06</t>
  </si>
  <si>
    <t>07</t>
  </si>
  <si>
    <t>Úvěry a zápůjčky poskytnuté</t>
  </si>
  <si>
    <t>08</t>
  </si>
  <si>
    <t>Ostatní majetek</t>
  </si>
  <si>
    <t>09</t>
  </si>
  <si>
    <t>Majetek celkem ( Ř. 01 až 09 )</t>
  </si>
  <si>
    <t>B. ZÁVAZKY</t>
  </si>
  <si>
    <t>21</t>
  </si>
  <si>
    <t>Úvěry a půjčky přijaté</t>
  </si>
  <si>
    <t>22</t>
  </si>
  <si>
    <t>Závazky celkem ( Ř. 21 + 22 )</t>
  </si>
  <si>
    <t>23</t>
  </si>
  <si>
    <t xml:space="preserve">Rozdíl majetku a závazků  ( Ř 10 - 23 )  </t>
  </si>
  <si>
    <t>99</t>
  </si>
  <si>
    <t>Odesláno dne:</t>
  </si>
  <si>
    <t>Právní forma:</t>
  </si>
  <si>
    <t>Činnosti v oblasti protipožární ochrany ( 842 500 )</t>
  </si>
  <si>
    <t>L 2096</t>
  </si>
  <si>
    <t>IČO</t>
  </si>
  <si>
    <t>Přehled o majetku
a závazcích pro pobočné spolky, které vedou jednoduché účetnictví</t>
  </si>
  <si>
    <t>k prvnímu dni
účetního období</t>
  </si>
  <si>
    <t>k poslednímu dni
účetního období</t>
  </si>
  <si>
    <t>10</t>
  </si>
  <si>
    <t>Předmět činnosti:</t>
  </si>
  <si>
    <t>Pobočný spolek</t>
  </si>
  <si>
    <t>Podpisový záznam statutárního orgánu účetní jednotky:</t>
  </si>
  <si>
    <t>Poznámka:</t>
  </si>
  <si>
    <r>
      <t>Označení roku se automaticky přebírá z prvního vyplněného data</t>
    </r>
    <r>
      <rPr>
        <sz val="12"/>
        <rFont val="Arial"/>
        <family val="2"/>
        <charset val="238"/>
      </rPr>
      <t xml:space="preserve"> (tedy z buňky B6).</t>
    </r>
  </si>
  <si>
    <r>
      <t>Soubor je rozdělen do sekcí po listech, data se zadávají pouze na listu "</t>
    </r>
    <r>
      <rPr>
        <b/>
        <sz val="12"/>
        <color rgb="FFFF0000"/>
        <rFont val="Arial"/>
        <family val="2"/>
        <charset val="238"/>
      </rPr>
      <t>Deník</t>
    </r>
    <r>
      <rPr>
        <sz val="12"/>
        <rFont val="Arial"/>
        <family val="2"/>
        <charset val="238"/>
      </rPr>
      <t xml:space="preserve">".
Zde se vyplňují sloupce </t>
    </r>
    <r>
      <rPr>
        <b/>
        <sz val="12"/>
        <rFont val="Arial"/>
        <family val="2"/>
        <charset val="238"/>
      </rPr>
      <t>Datum</t>
    </r>
    <r>
      <rPr>
        <sz val="12"/>
        <rFont val="Arial"/>
        <family val="2"/>
        <charset val="238"/>
      </rPr>
      <t xml:space="preserve">, </t>
    </r>
    <r>
      <rPr>
        <b/>
        <sz val="12"/>
        <rFont val="Arial"/>
        <family val="2"/>
        <charset val="238"/>
      </rPr>
      <t>Číslo dokladu</t>
    </r>
    <r>
      <rPr>
        <sz val="12"/>
        <rFont val="Arial"/>
        <family val="2"/>
        <charset val="238"/>
      </rPr>
      <t xml:space="preserve">, </t>
    </r>
    <r>
      <rPr>
        <b/>
        <sz val="12"/>
        <rFont val="Arial"/>
        <family val="2"/>
        <charset val="238"/>
      </rPr>
      <t>Vysvětlující text</t>
    </r>
    <r>
      <rPr>
        <sz val="12"/>
        <rFont val="Arial"/>
        <family val="2"/>
        <charset val="238"/>
      </rPr>
      <t xml:space="preserve">, </t>
    </r>
    <r>
      <rPr>
        <b/>
        <sz val="12"/>
        <rFont val="Arial"/>
        <family val="2"/>
        <charset val="238"/>
      </rPr>
      <t>Klasifikace</t>
    </r>
    <r>
      <rPr>
        <sz val="12"/>
        <rFont val="Arial"/>
        <family val="2"/>
        <charset val="238"/>
      </rPr>
      <t xml:space="preserve">, </t>
    </r>
    <r>
      <rPr>
        <b/>
        <sz val="12"/>
        <rFont val="Arial"/>
        <family val="2"/>
        <charset val="238"/>
      </rPr>
      <t>Označení</t>
    </r>
    <r>
      <rPr>
        <sz val="12"/>
        <rFont val="Arial"/>
        <family val="2"/>
        <charset val="238"/>
      </rPr>
      <t xml:space="preserve">
a vlastní </t>
    </r>
    <r>
      <rPr>
        <b/>
        <sz val="12"/>
        <rFont val="Arial"/>
        <family val="2"/>
        <charset val="238"/>
      </rPr>
      <t>částka</t>
    </r>
    <r>
      <rPr>
        <sz val="12"/>
        <rFont val="Arial"/>
        <family val="2"/>
        <charset val="238"/>
      </rPr>
      <t xml:space="preserve"> příjmu nebo výdeje do Pokladny nebo Banky.
Jednotlivé sloupce, kam je možné údaje zadávat jsou označeny světle žlutou barvou.
Dále se zde zadává i počáteční stav Pokladny a Banky.
Všechny ostatní buňky jsou uzamknuté k editaci, aby nedošlo k nechtěnému výmazu vzorců.</t>
    </r>
  </si>
  <si>
    <r>
      <t xml:space="preserve">Jsou zde i některé </t>
    </r>
    <r>
      <rPr>
        <b/>
        <sz val="12"/>
        <rFont val="Arial"/>
        <family val="2"/>
        <charset val="238"/>
      </rPr>
      <t>kontrolní funkce</t>
    </r>
    <r>
      <rPr>
        <sz val="12"/>
        <rFont val="Arial"/>
        <family val="2"/>
        <charset val="238"/>
      </rPr>
      <t xml:space="preserve">:
- do sloupce „Klasifikace příjmu – výdeje“ nebo „Označení ve výkazu“ lze zadat pouze hodnoty
  z předem definovaného seznamu (ten je na listu „Povolené hodnoty“)
- nelze zadávat nulové nebo záporné hodnoty
- u Pokladny se navíc kontroluje desetinná část (ta je samozřejmě nepřípustná)
- pokud zapíšete takový výdaj, že by se Pokladna nebo Banka dostala do záporného stavu,
  pak se Zůstatek označí červeně (opravdu to nemůže být záporné :)
- pokud zadáte příjem nebo výdej a vyplníte chybně Klasifikaci a Označení
  (nebo nevyplníte vůbec), pak je list "Přehled údajů k přiznání" červeně orámován
</t>
    </r>
    <r>
      <rPr>
        <sz val="12"/>
        <color rgb="FFFF0000"/>
        <rFont val="Arial"/>
        <family val="2"/>
        <charset val="238"/>
      </rPr>
      <t xml:space="preserve">  a řádek je podbarven</t>
    </r>
  </si>
  <si>
    <t>Pokud vám tento „program“ ulehčí práci při vyplňování Daňového přiznání, pak moje snaha nevyšla vniveč :) Náměty na vylepšení mi prosím posílejte na email hasici.osik@seznam.cz</t>
  </si>
  <si>
    <r>
      <t>List „Deník“ není primárně určen pro tisk, k tomu slouží list „</t>
    </r>
    <r>
      <rPr>
        <b/>
        <sz val="12"/>
        <rFont val="Arial"/>
        <family val="2"/>
        <charset val="238"/>
      </rPr>
      <t>Tisk deníku</t>
    </r>
    <r>
      <rPr>
        <sz val="12"/>
        <rFont val="Arial"/>
        <family val="2"/>
        <charset val="238"/>
      </rPr>
      <t>“.
Zde je povolená k editaci pouze jediná buňka, číslo strany (buňka B41). Do záhlaví stránky se přebírá název soubor (např. "Peněžní deník SDH Osík 2017") .</t>
    </r>
  </si>
  <si>
    <r>
      <t>Největším přínosem tohoto "programu" by ale měly být listy „</t>
    </r>
    <r>
      <rPr>
        <b/>
        <sz val="12"/>
        <rFont val="Arial"/>
        <family val="2"/>
        <charset val="238"/>
      </rPr>
      <t>Přehled údajů k přiznání</t>
    </r>
    <r>
      <rPr>
        <sz val="12"/>
        <rFont val="Arial"/>
        <family val="2"/>
        <charset val="238"/>
      </rPr>
      <t>“, "</t>
    </r>
    <r>
      <rPr>
        <b/>
        <sz val="12"/>
        <rFont val="Arial"/>
        <family val="2"/>
        <charset val="238"/>
      </rPr>
      <t>Přiznání</t>
    </r>
    <r>
      <rPr>
        <sz val="12"/>
        <rFont val="Arial"/>
        <family val="2"/>
        <charset val="238"/>
      </rPr>
      <t>" (str.1-8) a "</t>
    </r>
    <r>
      <rPr>
        <b/>
        <sz val="12"/>
        <rFont val="Arial"/>
        <family val="2"/>
        <charset val="238"/>
      </rPr>
      <t>Přehled o majetku a závazcích</t>
    </r>
    <r>
      <rPr>
        <sz val="12"/>
        <rFont val="Arial"/>
        <family val="2"/>
        <charset val="238"/>
      </rPr>
      <t>", které se automaticky plní hodnotami z listu „Deník“. Stačí pouze vyplnit list "</t>
    </r>
    <r>
      <rPr>
        <b/>
        <sz val="12"/>
        <rFont val="Arial"/>
        <family val="2"/>
        <charset val="238"/>
      </rPr>
      <t>Základní údaje</t>
    </r>
    <r>
      <rPr>
        <sz val="12"/>
        <rFont val="Arial"/>
        <family val="2"/>
        <charset val="238"/>
      </rPr>
      <t>" informacemi o SDH.</t>
    </r>
  </si>
  <si>
    <t>Kontroly chyb</t>
  </si>
  <si>
    <t>najednou</t>
  </si>
  <si>
    <t>Nalezena</t>
  </si>
  <si>
    <t>chyba</t>
  </si>
  <si>
    <t>Chybná</t>
  </si>
  <si>
    <t>klasifikace</t>
  </si>
  <si>
    <t>Průběžná</t>
  </si>
  <si>
    <t>položka</t>
  </si>
  <si>
    <t>Pokladna, banka</t>
  </si>
  <si>
    <t>Verze</t>
  </si>
  <si>
    <t>Popis</t>
  </si>
  <si>
    <t>Přidány kontroly na list Deník:</t>
  </si>
  <si>
    <t>Do Povolených hodnot Označení doplněna * (hvězdička :)</t>
  </si>
  <si>
    <t>Nejnovější verzi naleznete na stránkách SDH Osík www.hasici-osik.cz v sekci Ke stažení.</t>
  </si>
  <si>
    <t>Vytvořen nový list Historie verzí, aby byl trochu přehled, co je nového :)</t>
  </si>
  <si>
    <r>
      <t xml:space="preserve">Daň upravená o položky uvedené na ř. 300 a 301 (ř. 290 - 300 </t>
    </r>
    <r>
      <rPr>
        <u/>
        <sz val="8"/>
        <rFont val="Arial CE"/>
        <charset val="238"/>
      </rPr>
      <t>+</t>
    </r>
    <r>
      <rPr>
        <sz val="8"/>
        <rFont val="Arial CE"/>
        <charset val="238"/>
      </rPr>
      <t xml:space="preserve"> 301)</t>
    </r>
    <r>
      <rPr>
        <vertAlign val="superscript"/>
        <sz val="8"/>
        <rFont val="Arial CE"/>
        <family val="2"/>
        <charset val="238"/>
      </rPr>
      <t>5)</t>
    </r>
  </si>
  <si>
    <r>
      <t>Slevy na dani podle § 35 odst. 1 a § 35a nebo § 35b zákona
(nejvýše do částky na ř. 290)</t>
    </r>
    <r>
      <rPr>
        <vertAlign val="superscript"/>
        <sz val="8"/>
        <rFont val="Arial CE"/>
        <family val="2"/>
        <charset val="238"/>
      </rPr>
      <t>5)</t>
    </r>
  </si>
  <si>
    <r>
      <t>Zápočet daně zaplacené v zahraničí na daň uvedenou na ř. 310</t>
    </r>
    <r>
      <rPr>
        <vertAlign val="superscript"/>
        <sz val="8"/>
        <rFont val="Arial CE"/>
        <family val="2"/>
        <charset val="238"/>
      </rPr>
      <t xml:space="preserve">5)
</t>
    </r>
    <r>
      <rPr>
        <sz val="8"/>
        <rFont val="Arial CE"/>
        <family val="2"/>
        <charset val="238"/>
      </rPr>
      <t>(nejvýše do částky uvedené na ř. 310)</t>
    </r>
  </si>
  <si>
    <t>Daň ze samostatného základu daně, zaokrouhlená na celé Kč nahoru
(ř. 331 x ř. 332 / 100)</t>
  </si>
  <si>
    <t>Zápočet daně zaplacené v zahraničí na daň ze samostatného základu daně
(nejvýše do částky uvedené na ř. 333)</t>
  </si>
  <si>
    <t>Daň ze samostatného základu daně po zápočtu (ř. 333 - 334),
zaokrouhlená na celé Kč nahoru</t>
  </si>
  <si>
    <t>Verze Daňového přiznání pro rok 2018 = vzor č.28 (pravděpodobně nepodstatné :)</t>
  </si>
  <si>
    <t>V Tisku deníku provedeny úpravy:</t>
  </si>
  <si>
    <t>6</t>
  </si>
  <si>
    <t>Název organizace:</t>
  </si>
  <si>
    <t>registrace u:</t>
  </si>
  <si>
    <t>Městského soudu v Praze</t>
  </si>
  <si>
    <t>vložka:</t>
  </si>
  <si>
    <t>SH ČMS - Sbor dobrovolných hasičů Osík</t>
  </si>
  <si>
    <t>B23</t>
  </si>
  <si>
    <t>B38</t>
  </si>
  <si>
    <t>P38</t>
  </si>
  <si>
    <t>P47</t>
  </si>
  <si>
    <t>P49</t>
  </si>
  <si>
    <t>P71</t>
  </si>
  <si>
    <t>Upravena kontrola na Průběžné položky (změna bankovního účtu)</t>
  </si>
  <si>
    <t>Doplněn přenos hodnot z "Přehled o majetku a závazcích" do "Přehled údajů k přiznání":</t>
  </si>
  <si>
    <t xml:space="preserve"> 1 - Dlouhodobý hmotný a nehmotný majetek v zůstatkové ceně</t>
  </si>
  <si>
    <t xml:space="preserve"> 4 - Cenné papíry, peněžní vklady, ostat. fin.majetek</t>
  </si>
  <si>
    <t xml:space="preserve"> 5 - Zásoby</t>
  </si>
  <si>
    <t xml:space="preserve"> 6 - Pohledávky</t>
  </si>
  <si>
    <t xml:space="preserve"> 9 - Závazky</t>
  </si>
  <si>
    <r>
      <rPr>
        <b/>
        <sz val="12"/>
        <rFont val="Arial"/>
        <family val="2"/>
        <charset val="238"/>
      </rPr>
      <t>Nechť Vám slouží k dobrému. Ohni zmar!</t>
    </r>
    <r>
      <rPr>
        <sz val="12"/>
        <rFont val="Arial"/>
        <family val="2"/>
        <charset val="238"/>
      </rPr>
      <t xml:space="preserve">
Michal Zölfl
hospodář SDH Osík</t>
    </r>
  </si>
  <si>
    <t xml:space="preserve">  - u větších částek se projevila zaokrouhlovací chyba Excelu v součtech</t>
  </si>
  <si>
    <t xml:space="preserve">  - na listu Základní údaje jsou nové buňky (Název organizace, Registrace, Vložka)</t>
  </si>
  <si>
    <t xml:space="preserve">  - pro SDH jsou tyto údaje předvyplněny, ostatní spolky si mohou upravit</t>
  </si>
  <si>
    <t xml:space="preserve">  - zadání pouze jedné hodnoty do Pokladny a Banky</t>
  </si>
  <si>
    <t xml:space="preserve">  - kombinace Klasifikace a Označení</t>
  </si>
  <si>
    <t xml:space="preserve">  - vyrovnanost Průběžných položek</t>
  </si>
  <si>
    <t xml:space="preserve">  - v případě zjištěné chyby se červeně podbarví první sloupec s číslem řádku</t>
  </si>
  <si>
    <t xml:space="preserve">  - druh chyby je vidět ve sloupcích úplně vpravo</t>
  </si>
  <si>
    <t xml:space="preserve">  - rozdíl příjmů a výdajů je na desetinná místa</t>
  </si>
  <si>
    <t xml:space="preserve">  - zobrazeny desetinná místa ve sloupcích bankovních pohybů</t>
  </si>
  <si>
    <t xml:space="preserve">  - přidán varovný text v případě nesrovnalosti Příjmů a Výdajů</t>
  </si>
  <si>
    <t>25 5404 Mfin 5404-vzor č. 29</t>
  </si>
  <si>
    <t>(platný pro zdaňovací období započatá v roce 2018 a pro části zdaňovacích období započatých v roce 2019,
za které lhůta pro podání daňového přiznání uplyne do 31. prosince 2019)</t>
  </si>
  <si>
    <t>07 Kategorie účetní jednotky</t>
  </si>
  <si>
    <t xml:space="preserve">Kód  </t>
  </si>
  <si>
    <t>Částky, o které se podle § 23 odst. 3 písm. a) zákona, s výjimkou § 23 odst. 3
písm. a) bodů 1 a 2 zákona, zvyšuje výsledek hospodaření nebo rozdíl mezi příjmy
a výdaji na ř. 10</t>
  </si>
  <si>
    <t>Rozdíl, o který odpisy hmotného a nehmotného majetku (§ 26 a § 32a zákona) uplatněné v účetnictví převyšují odpisy tohoto majetku stanovené podle § 26
až 33 zákona</t>
  </si>
  <si>
    <t>Úprava základu daně podle § 23 odst. 8 zákona v případě zrušení poplatníka
s likvidací</t>
  </si>
  <si>
    <t>Příjmy osvobozené od daně podle § 19b zákona, pokud jsou zahrnuty
ve výsledku hospodaření nebo v rozdílu mezi příjmy a výdaji (ř. 10)</t>
  </si>
  <si>
    <t>Příjmy osvobozené od daně podle § 19 zákona, pokud jsou zahrnuty 
ve výsledku hospodaření nebo v rozdílu mezi příjmy a výdaji (ř. 10)</t>
  </si>
  <si>
    <t>Příjmy a částky podle § 23 odst. 4 zákona, s výjimkou příjmů podle § 23
odst. 4. písm. a) a b) zákona, nezahrnované do základu daně</t>
  </si>
  <si>
    <t>Rozdíl, o který odpisy hmotného a nehmotného majetku stanovené podle § 26
až 33 zákona převyšují odpisy tohoto majetku uplatněné v účetnictví</t>
  </si>
  <si>
    <t>Souhrn jednotlivých rozdílů, o které částky výdajů (nákladů) vynaložených
na dosažení, zajištění a udržení příjmů převyšují náklady uplatněné v účetnictví</t>
  </si>
  <si>
    <r>
      <t>Mezisoučet</t>
    </r>
    <r>
      <rPr>
        <sz val="7"/>
        <rFont val="Arial CE"/>
        <family val="2"/>
        <charset val="238"/>
      </rPr>
      <t xml:space="preserve">
</t>
    </r>
    <r>
      <rPr>
        <sz val="8"/>
        <rFont val="Arial CE"/>
        <charset val="238"/>
      </rPr>
      <t>(ř. 100 + 101 + 109 + 110 + 111 + 112 + 120 + 130 + 140 + 150 + 160 + 161 + 162)</t>
    </r>
  </si>
  <si>
    <r>
      <t xml:space="preserve">A. Rozdělení výdajů (nákladů), které se neuznávají za výdaje (náklady) vynaložené na dosažení, zajištění a udržení příjmů, </t>
    </r>
    <r>
      <rPr>
        <b/>
        <u/>
        <sz val="10"/>
        <rFont val="Arial CE"/>
        <charset val="238"/>
      </rPr>
      <t>uvedených na řádku 40</t>
    </r>
    <r>
      <rPr>
        <b/>
        <sz val="10"/>
        <rFont val="Arial CE"/>
        <charset val="238"/>
      </rPr>
      <t xml:space="preserve"> podle účtových skupin účtové třídy - náklady</t>
    </r>
  </si>
  <si>
    <t xml:space="preserve">   Název účtové skupiny (včetně číselného označení)</t>
  </si>
  <si>
    <t xml:space="preserve">  Celkem</t>
  </si>
  <si>
    <t>Odpisy hmotného majetku podle § 30 odst. 4 zákona,
ve znění účinném do 31. prosince 2007</t>
  </si>
  <si>
    <t>Účetní odpisy, s výjimkou uvedenou v § 25 odst. 1 pím. zg) zákona, u hmotného majetku, který není vymezen pro účely zákona jako hmotný majetek, a nehmotného majetku, který se neodepisuje podle tohoto zákona, uplatněné podle § 24 odst. 2 písm v) zákona jako výdaj (náklad) k dosažení, zajištění a udržení zdanitelných příjmů. Pro nehmotný majetek zaevidovaný do majetku poplatníka do 31. prosince 2000, se použije zákon ve znění platném do uvedeného data, a to až do doby jeho vyřazení z majetku poplatníka</t>
  </si>
  <si>
    <r>
      <t>E. Odečet daňové ztráty od základu daně podle § 34 odst. 1 až 3 zákona</t>
    </r>
    <r>
      <rPr>
        <vertAlign val="superscript"/>
        <sz val="10"/>
        <rFont val="Arial CE"/>
        <family val="2"/>
        <charset val="238"/>
      </rPr>
      <t>5)</t>
    </r>
    <r>
      <rPr>
        <b/>
        <sz val="10"/>
        <rFont val="Arial CE"/>
        <charset val="238"/>
      </rPr>
      <t xml:space="preserve"> </t>
    </r>
    <r>
      <rPr>
        <sz val="10"/>
        <rFont val="Arial CE"/>
        <family val="2"/>
        <charset val="238"/>
      </rPr>
      <t>(vyplní se v celých Kč)</t>
    </r>
  </si>
  <si>
    <t xml:space="preserve"> kterou lze odečíst
v následujících zdaňovacích obdobích</t>
  </si>
  <si>
    <t>odečtená
v předcházejících zdaňovacích obdobích</t>
  </si>
  <si>
    <t xml:space="preserve"> odečtená
v daném
zdaňovacím období</t>
  </si>
  <si>
    <t>Zdaňovací období nebo období, za které se podává daňové přiznání,
v němž daňová ztráta vznikla
od-do</t>
  </si>
  <si>
    <t>Zdaňovací období nebo období,
za které je podáváno daňové
přiznání, v němž vznikl nárok na
odpočet podle § 34 odst. 4
a § 34a až § 34e zákona od – do</t>
  </si>
  <si>
    <t>Zdaňovací období nebo období,
za které je podáváno daňové
přiznání, v němž vznikl nárok na
odpočet podle § 34 odst. 4
a § 34f až § 34h zákona od – do</t>
  </si>
  <si>
    <r>
      <t>G. Celková hodnota bezúplatných plnění, kterou lze podle § 20 odst. 8 zákona uplatnit jako odečet od základu
daně sníženého podle § 34 zákona</t>
    </r>
    <r>
      <rPr>
        <b/>
        <vertAlign val="superscript"/>
        <sz val="9"/>
        <rFont val="Arial CE"/>
        <charset val="238"/>
      </rPr>
      <t>5)</t>
    </r>
  </si>
  <si>
    <t>Celková hodnota bezúplatných plnění poskytnutých na účely vymezené
v § 20 odst. 8 zákona pro odečet ze základu daně sníženého podle § 34 zákona</t>
  </si>
  <si>
    <t xml:space="preserve">Počet samostatných příloh </t>
  </si>
  <si>
    <t>Název položky a číslo řádku II. oddílu, případně číslo
řádku vyznačené tabulky přílohy č. 1 II. oddílu,
s nimiž souvisí částka ze sloupce 2 nebo 3 této tabulky</t>
  </si>
  <si>
    <t>Částka připadající
na komplementáře</t>
  </si>
  <si>
    <t>Částka připadající
na komandisty</t>
  </si>
  <si>
    <t>Částka za komanditní
společnost jako celek
(sl. 2 + 3)</t>
  </si>
  <si>
    <t>Úhrn vyňatých příjmů (základů daně a daňových ztrát) podléhajících zdanění v zahraničí (ř. 210)</t>
  </si>
  <si>
    <t>Úhrn daně zaplacené v zahraničí, kterou lze započíst metodou úplného a prostého zápočtu (ř. 4 tabulky I)</t>
  </si>
  <si>
    <r>
      <t>Základ daně před úpravou o část základu daně (daňové ztráty) připadající
na komplementáře a o příjmy podléhající zdanění v zahraničí, u nichž je
uplatňováno vynětí, a před snížením o položky podle § 34 a § 20 odst. 7
nebo odst. 8 zákona, nebo daňová ztráta před úpravou o část základu daně
(daňové ztráty) připadající na komplementáře a o příjmy podléhající zdanění
v zahraničí, u nichž je uplatňováno vynětí (ř. 10 + 70 - 170)</t>
    </r>
    <r>
      <rPr>
        <vertAlign val="superscript"/>
        <sz val="8"/>
        <rFont val="Arial CE"/>
        <family val="2"/>
        <charset val="238"/>
      </rPr>
      <t>3)</t>
    </r>
  </si>
  <si>
    <r>
      <t xml:space="preserve">Úhrn vyňatých příjmů (základů daně a daňových ztrát) podlehajících zdanění
v zahraničí </t>
    </r>
    <r>
      <rPr>
        <vertAlign val="superscript"/>
        <sz val="8"/>
        <rFont val="Arial CE"/>
        <charset val="238"/>
      </rPr>
      <t>3)5)</t>
    </r>
  </si>
  <si>
    <r>
      <t>Základ daně po úpravě o část základu daně (daňové ztráty) připadající
na komplementáře a o příjmy podléhající zdanění v zahraničí, u nichž je
uplatňováno vynětí, před snížením o položky podle § 34 a § 20 odst. 7
nebo odst. 8 zákona</t>
    </r>
    <r>
      <rPr>
        <vertAlign val="superscript"/>
        <sz val="8"/>
        <rFont val="Arial CE"/>
        <family val="2"/>
        <charset val="238"/>
      </rPr>
      <t>5)</t>
    </r>
    <r>
      <rPr>
        <sz val="8"/>
        <rFont val="Arial CE"/>
        <charset val="238"/>
      </rPr>
      <t xml:space="preserve"> nebo daňová ztráta po úpravě o část základu daně
(daňové ztráty) připadající na komplementáře a o příjmy podléhající zdanění
v zahraničí, u nichž je uplatňováno vynětí (ř. 200 - 201 - 210)</t>
    </r>
    <r>
      <rPr>
        <vertAlign val="superscript"/>
        <sz val="8"/>
        <rFont val="Arial CE"/>
        <family val="2"/>
        <charset val="238"/>
      </rPr>
      <t>3)</t>
    </r>
  </si>
  <si>
    <t>Odečet nároku na odpočet na podporu výzkumu a vývoje podle § 34 odst. 4
a § 34a až § 34e zákona, včetně odečtu dosud neuplatněných výdajů (nákladů)
při realizaci projektů výzkumu a vývoje ve znění zákona platném do 31. 12. 2013</t>
  </si>
  <si>
    <t>Odečet nároku na odpočet na podporu odborného vzdělávání podle § 34 odst. 4
a § 34f až § 34h zákona</t>
  </si>
  <si>
    <r>
      <t>Základ daně po úpravě o část základu daně (daňové ztráty) připadající na komplementáře a o příjmy podléhající zdanění v zahraničí, u nichž je uplatňováno vynětí, snížený o položky podle § 34, před snížením o položky podle § 20 odst. 7 nebo odst. 8 zákona</t>
    </r>
    <r>
      <rPr>
        <vertAlign val="superscript"/>
        <sz val="8"/>
        <rFont val="Arial CE"/>
        <family val="2"/>
        <charset val="238"/>
      </rPr>
      <t>5)</t>
    </r>
    <r>
      <rPr>
        <sz val="8"/>
        <rFont val="Arial CE"/>
        <charset val="238"/>
      </rPr>
      <t xml:space="preserve"> (ř. 220 - 230 - 240 - 241 - 242 - 243)</t>
    </r>
  </si>
  <si>
    <r>
      <t>Odečet bezúplatných plnění podle § 20 odst. 8 zákona (nejvýše 10 % z částky
na ř. 250)</t>
    </r>
    <r>
      <rPr>
        <vertAlign val="superscript"/>
        <sz val="8"/>
        <rFont val="Arial CE"/>
        <charset val="238"/>
      </rPr>
      <t>5)</t>
    </r>
  </si>
  <si>
    <r>
      <t>Základ daně po úpravě o část základu daně (daňové ztráty) připadající
na komplementáře a o příjmy podléhající zdanění v zahraničí, u nichž je
uplatňováno vynětí, snížený o položky podle § 34 a částky podle § 20 odst. 7
nebo odst. 8 zákona, zaokrouhlený na celé tisícikoruny dolů</t>
    </r>
    <r>
      <rPr>
        <vertAlign val="superscript"/>
        <sz val="8"/>
        <rFont val="Arial CE"/>
        <family val="2"/>
        <charset val="238"/>
      </rPr>
      <t>5)</t>
    </r>
    <r>
      <rPr>
        <sz val="8"/>
        <rFont val="Arial CE"/>
        <charset val="238"/>
      </rPr>
      <t xml:space="preserve"> (ř. 250 - 251- 260)</t>
    </r>
  </si>
  <si>
    <t>Uplatňovaný zápočet daně vybrané srážkou (§ 36 odst. 8 zákona)</t>
  </si>
  <si>
    <t>6) Při podání dodatečného daňového přiznání podle § 141 odst. 2 nebo 4 zákona č. 280/2009 Sb., daňový řád, ve znění pozdějších předpisů anebo podle
§ 38u zákona, budou na zvláštní příloze uvedeny důvody pro jeho podání. Při elektronickém podání těchto dodatečných daňových přiznání je součástí
programového vybavení aplikace textové pole pro vyplnění zvláštní přílohy.</t>
  </si>
  <si>
    <r>
      <t xml:space="preserve">7) Účetní závěrka nebo přehled o majetku a závazcích a přehled o příjmech a výdajích, jako příloha vyznačená pod položkou 11 v I. oddílu, je součástí daňového
přiznání (§ 72 odst. 2 zákona č. 280/2009 Sb., daňový řád, ve znění pozdějších předpisů). Pro účely elektronického podání daňového přiznání se </t>
    </r>
    <r>
      <rPr>
        <b/>
        <sz val="7"/>
        <rFont val="Arial CE"/>
        <charset val="238"/>
      </rPr>
      <t>Účetní
závěrkou</t>
    </r>
    <r>
      <rPr>
        <sz val="7"/>
        <rFont val="Arial CE"/>
        <charset val="238"/>
      </rPr>
      <t xml:space="preserve"> rozumí elektronické přílohy </t>
    </r>
    <r>
      <rPr>
        <b/>
        <sz val="7"/>
        <rFont val="Arial CE"/>
        <charset val="238"/>
      </rPr>
      <t>Vybrané údaje z Rozvahy a Vybrané údaje z Výkazu zisku a ztráty</t>
    </r>
    <r>
      <rPr>
        <sz val="7"/>
        <rFont val="Arial CE"/>
        <charset val="238"/>
      </rPr>
      <t xml:space="preserve">, popřípadě </t>
    </r>
    <r>
      <rPr>
        <b/>
        <sz val="7"/>
        <rFont val="Arial CE"/>
        <charset val="238"/>
      </rPr>
      <t>Vybrané údaje z Přehledu o změnách
vlastního kapitálu</t>
    </r>
    <r>
      <rPr>
        <sz val="7"/>
        <rFont val="Arial CE"/>
        <charset val="238"/>
      </rPr>
      <t xml:space="preserve">, které jsou součástí programového vybavení aplikace, a </t>
    </r>
    <r>
      <rPr>
        <b/>
        <sz val="7"/>
        <rFont val="Arial CE"/>
        <charset val="238"/>
      </rPr>
      <t>Opis Přílohy účetní závěrky</t>
    </r>
    <r>
      <rPr>
        <sz val="7"/>
        <rFont val="Arial CE"/>
        <charset val="238"/>
      </rPr>
      <t>, vkládaný s použitím E-přílohy jako samostatný
soubor typu .doc, .docx, .txt, .xls, .xlsx, .rtf, .pdf nebo .jpg.</t>
    </r>
  </si>
  <si>
    <r>
      <t xml:space="preserve">Přehledy o majetku a závazcích a příjmech a výdajích </t>
    </r>
    <r>
      <rPr>
        <sz val="7"/>
        <rFont val="Arial CE"/>
        <charset val="238"/>
      </rPr>
      <t>a</t>
    </r>
    <r>
      <rPr>
        <b/>
        <sz val="7"/>
        <rFont val="Arial CE"/>
        <charset val="238"/>
      </rPr>
      <t xml:space="preserve"> Účetní závěrky</t>
    </r>
    <r>
      <rPr>
        <sz val="7"/>
        <rFont val="Arial CE"/>
        <charset val="238"/>
      </rPr>
      <t>, pro které nejsou v programovém vybavení aplikace Elektronické podání
pro finanční správu k dispozici elektronické přílohy se závazně stanoveným uspořádáním údajů, lze účinně elektronicky podat prostřednictvím E-příloh,
umožňujících vložení souboru typu .doc, .txt, .xls, .rtf, .pdf nebo .jpg.</t>
    </r>
  </si>
  <si>
    <t>8) Bude-li vyplněn některý z takto označených řádků, je nutné ve smyslu dílčích pokynů pro jejich vyplnění, rozvést na zvláštní příloze věcnou náplň částky
vykázané na příslušném řádku, popřípadě její propočet. Při elektronickém podání daňového přiznání jsou textová pole pro vyplnění zvláštních příloh
součástí programového vybavení aplikace.</t>
  </si>
  <si>
    <t>9) Výpočet vykázané částky nebo uvedení dalších údajů k takto označenému řádku se provede na samostatné příloze. Tiskopisy samostatných příloh vydává Ministerstvo financí.Pro účely elektronického podání daňového přiznání jsou elektronické verze těchto tiskopisů součástí programového vybavení aplikace Elektronická podání pro finanční správu.</t>
  </si>
  <si>
    <t>Verze Daňového přiznání pro rok 2019 = vzor č.29 (víceméně kosmetické úpravy :)</t>
  </si>
  <si>
    <t>Datum pořízení</t>
  </si>
  <si>
    <t>Nákup</t>
  </si>
  <si>
    <t>Prodej, odpis</t>
  </si>
  <si>
    <t>Digitální váha, 1 ks</t>
  </si>
  <si>
    <t>Přilby pro MH, 9 ks</t>
  </si>
  <si>
    <t>P85</t>
  </si>
  <si>
    <t>Mop velký, 2 ks</t>
  </si>
  <si>
    <t>Chladnička, 1 ks</t>
  </si>
  <si>
    <t>Sada překážek 100m</t>
  </si>
  <si>
    <t>Savice - sestava</t>
  </si>
  <si>
    <t>Vzduchovka</t>
  </si>
  <si>
    <t>Ozvuč. technika</t>
  </si>
  <si>
    <t>Přilba MH</t>
  </si>
  <si>
    <t>EVIDENCE DROBNÉHO KRÁTKODOBÉHO MAJETKU</t>
  </si>
  <si>
    <t>údaje v celých Kć</t>
  </si>
  <si>
    <t>Rychlovarná konvice</t>
  </si>
  <si>
    <t>Sportovní dresy, 8 ks</t>
  </si>
  <si>
    <t>Nůžkové stany, 2 ks</t>
  </si>
  <si>
    <t>Matrace nafukovací, 8 ks</t>
  </si>
  <si>
    <t>Matrace nafukovací, 4 ks</t>
  </si>
  <si>
    <t>Vyřazení - Rychlovarná konvice (17.1.2014)</t>
  </si>
  <si>
    <t>Vyřazení - Digitální váha (2.7.2017)</t>
  </si>
  <si>
    <t>Vložen nový list Evidence DKP</t>
  </si>
  <si>
    <t xml:space="preserve">  - obsahuje vzorová data a měl by sloužit jako pomocná evidence</t>
  </si>
  <si>
    <t xml:space="preserve">  - díky SDH Jámy (Jan Mach) za inspiraci :)</t>
  </si>
  <si>
    <t>Upraveno zaokrouhlování na listech Deník (resp. Přehled údajů k přiznání, Tisk deníku)</t>
  </si>
  <si>
    <t>Upraven výpočet částky o kterou lze snížit základ daně (ř. 251 Přiznání)</t>
  </si>
  <si>
    <t xml:space="preserve">  - Veřejně prospěšný poplatník (což SDH je) může snížit základ daně až o 30%</t>
  </si>
  <si>
    <t xml:space="preserve">    (min. 300.000,- až do výše základu; max. 1.000.000,- Kč)</t>
  </si>
  <si>
    <t>Upraveno pro použití i jiným spolkům (Veřejně prospěšný poplatník) než SDH</t>
  </si>
  <si>
    <t xml:space="preserve">  - POZOR = ze základu daně se odečítá 30% na Veřejně prospěšného poplatníka (viz níže)</t>
  </si>
  <si>
    <t>d.m.rok</t>
  </si>
  <si>
    <t>601 234 567</t>
  </si>
  <si>
    <t>Jméno Příjmení</t>
  </si>
  <si>
    <t>Valná hromada</t>
  </si>
  <si>
    <t>Dar členu SDH k jubileu</t>
  </si>
  <si>
    <t>Nákup vyznamenání</t>
  </si>
  <si>
    <t>Odvod členských příspěvků</t>
  </si>
  <si>
    <t>Příjem z hasičského plesu</t>
  </si>
  <si>
    <t>Výdej z hasičského plesu - doložitelný</t>
  </si>
  <si>
    <t>Výdej z hasičského plesu - ostatní</t>
  </si>
  <si>
    <t>Příjem za sběr odpadu</t>
  </si>
  <si>
    <t>Příjem z bufetu - soutěž</t>
  </si>
  <si>
    <t>Výdej z bufetu - soutěž</t>
  </si>
  <si>
    <t>16.</t>
  </si>
  <si>
    <t>Příjem z reklamy na soutěži</t>
  </si>
  <si>
    <t>Startovné na soutěži - příjem</t>
  </si>
  <si>
    <t>Strava pořadatelům a rozhodčím</t>
  </si>
  <si>
    <t>Příspěvek obce na činnosti SDH</t>
  </si>
  <si>
    <t>Vyčištění studny občanu</t>
  </si>
  <si>
    <t>Vyplacení zálohy na volnočasové aktivity</t>
  </si>
  <si>
    <t>Výběr hototovsti z účtu</t>
  </si>
  <si>
    <t>Příjem peněz do pokladny</t>
  </si>
  <si>
    <t>Výdaj na výlet členů SDH</t>
  </si>
  <si>
    <t>Vrácení zálohy na volnočasové aktivity</t>
  </si>
  <si>
    <t>Výdaj za aktivity mládeže</t>
  </si>
  <si>
    <t>Aktivity mládeže - vlastní náklday</t>
  </si>
  <si>
    <t>Has.zboží - nákup označení na uniformy</t>
  </si>
  <si>
    <t>Has.zboží - prodej členům</t>
  </si>
  <si>
    <t>Sponzorský dar</t>
  </si>
  <si>
    <t>Kancelářské potřeby</t>
  </si>
  <si>
    <t>Příjem za zapůjčení (pronájem) čerpadla</t>
  </si>
  <si>
    <t>Dividendy z akcií</t>
  </si>
  <si>
    <t>Dotace KÚ na mládež</t>
  </si>
  <si>
    <t>Výplata dohody o provedení práce (hrubá 1000)</t>
  </si>
  <si>
    <t>Odvod srážkové daně (15%)</t>
  </si>
  <si>
    <t>Úroky z banky (po odečtení daně)</t>
  </si>
  <si>
    <t>Nákup sanačního prostředku do studny</t>
  </si>
  <si>
    <t xml:space="preserve">  - funguje i pro spolky s vyšším základem daně než 300.000,-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</si>
</sst>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
    <numFmt numFmtId="165" formatCode="d/m/yyyy;@"/>
    <numFmt numFmtId="166" formatCode="d\.m\.yyyy;@"/>
  </numFmts>
  <fonts count="74" x14ac:knownFonts="1">
    <font>
      <sz val="10"/>
      <name val="Arial CE"/>
      <charset val="238"/>
    </font>
    <font>
      <b/>
      <sz val="10"/>
      <name val="Arial CE"/>
      <charset val="238"/>
    </font>
    <font>
      <b/>
      <sz val="10"/>
      <name val="Arial CE"/>
    </font>
    <font>
      <b/>
      <sz val="10"/>
      <name val="Calibri"/>
      <family val="2"/>
      <charset val="238"/>
      <scheme val="minor"/>
    </font>
    <font>
      <sz val="10"/>
      <name val="Calibri"/>
      <family val="2"/>
      <charset val="238"/>
      <scheme val="minor"/>
    </font>
    <font>
      <sz val="8"/>
      <name val="Calibri"/>
      <family val="2"/>
      <charset val="238"/>
      <scheme val="minor"/>
    </font>
    <font>
      <b/>
      <i/>
      <sz val="10"/>
      <name val="Calibri"/>
      <family val="2"/>
      <charset val="238"/>
      <scheme val="minor"/>
    </font>
    <font>
      <i/>
      <sz val="10"/>
      <name val="Calibri"/>
      <family val="2"/>
      <charset val="238"/>
      <scheme val="minor"/>
    </font>
    <font>
      <i/>
      <sz val="8"/>
      <name val="Calibri"/>
      <family val="2"/>
      <charset val="238"/>
      <scheme val="minor"/>
    </font>
    <font>
      <b/>
      <sz val="10"/>
      <name val="Arial"/>
      <family val="2"/>
      <charset val="238"/>
    </font>
    <font>
      <sz val="10"/>
      <name val="Arial"/>
      <family val="2"/>
      <charset val="238"/>
    </font>
    <font>
      <sz val="12"/>
      <name val="Arial"/>
      <family val="2"/>
      <charset val="238"/>
    </font>
    <font>
      <sz val="14"/>
      <name val="Arial"/>
      <family val="2"/>
      <charset val="238"/>
    </font>
    <font>
      <b/>
      <sz val="12"/>
      <name val="Arial"/>
      <family val="2"/>
      <charset val="238"/>
    </font>
    <font>
      <sz val="16"/>
      <name val="Arial"/>
      <family val="2"/>
      <charset val="238"/>
    </font>
    <font>
      <b/>
      <sz val="14"/>
      <name val="Arial"/>
      <family val="2"/>
      <charset val="238"/>
    </font>
    <font>
      <sz val="10"/>
      <color theme="0"/>
      <name val="Arial"/>
      <family val="2"/>
      <charset val="238"/>
    </font>
    <font>
      <sz val="11"/>
      <name val="Calibri"/>
      <family val="2"/>
      <charset val="238"/>
    </font>
    <font>
      <sz val="10"/>
      <name val="Arial"/>
      <family val="2"/>
      <charset val="238"/>
    </font>
    <font>
      <sz val="10"/>
      <name val="Arial CE"/>
      <charset val="238"/>
    </font>
    <font>
      <b/>
      <sz val="10"/>
      <name val="Arial CE"/>
      <family val="2"/>
      <charset val="238"/>
    </font>
    <font>
      <i/>
      <sz val="7"/>
      <name val="Arial"/>
      <family val="2"/>
    </font>
    <font>
      <sz val="8"/>
      <name val="Arial CE"/>
      <family val="2"/>
      <charset val="238"/>
    </font>
    <font>
      <i/>
      <sz val="8"/>
      <name val="Arial CE"/>
      <family val="2"/>
      <charset val="238"/>
    </font>
    <font>
      <vertAlign val="superscript"/>
      <sz val="8"/>
      <name val="Arial CE"/>
      <family val="2"/>
      <charset val="238"/>
    </font>
    <font>
      <sz val="8"/>
      <name val="Arial CE"/>
      <charset val="238"/>
    </font>
    <font>
      <sz val="8"/>
      <name val="Arial"/>
      <family val="2"/>
      <charset val="238"/>
    </font>
    <font>
      <vertAlign val="superscript"/>
      <sz val="10"/>
      <name val="Arial CE"/>
      <charset val="238"/>
    </font>
    <font>
      <sz val="8"/>
      <name val="Arial"/>
      <family val="2"/>
    </font>
    <font>
      <vertAlign val="superscript"/>
      <sz val="8"/>
      <name val="Arial CE"/>
      <charset val="238"/>
    </font>
    <font>
      <b/>
      <sz val="10"/>
      <name val="Arial"/>
      <family val="2"/>
    </font>
    <font>
      <b/>
      <sz val="12"/>
      <name val="Arial CE"/>
      <charset val="238"/>
    </font>
    <font>
      <sz val="18"/>
      <name val="Arial"/>
      <family val="2"/>
      <charset val="238"/>
    </font>
    <font>
      <b/>
      <sz val="18"/>
      <name val="Arial CE"/>
      <charset val="238"/>
    </font>
    <font>
      <sz val="10"/>
      <name val="Arial CE"/>
      <family val="2"/>
      <charset val="238"/>
    </font>
    <font>
      <sz val="7"/>
      <name val="Arial CE"/>
      <family val="2"/>
      <charset val="238"/>
    </font>
    <font>
      <b/>
      <sz val="8"/>
      <name val="Arial CE"/>
      <charset val="238"/>
    </font>
    <font>
      <sz val="9"/>
      <name val="Arial CE"/>
      <charset val="238"/>
    </font>
    <font>
      <sz val="9"/>
      <name val="Arial"/>
      <family val="2"/>
      <charset val="238"/>
    </font>
    <font>
      <vertAlign val="superscript"/>
      <sz val="10"/>
      <name val="Arial CE"/>
      <family val="2"/>
      <charset val="238"/>
    </font>
    <font>
      <b/>
      <sz val="9"/>
      <name val="Arial CE"/>
      <family val="2"/>
      <charset val="238"/>
    </font>
    <font>
      <vertAlign val="superscript"/>
      <sz val="9"/>
      <name val="Arial CE"/>
      <family val="2"/>
      <charset val="238"/>
    </font>
    <font>
      <sz val="9"/>
      <name val="Arial CE"/>
      <family val="2"/>
      <charset val="238"/>
    </font>
    <font>
      <b/>
      <sz val="8"/>
      <name val="Arial CE"/>
      <family val="2"/>
      <charset val="238"/>
    </font>
    <font>
      <b/>
      <sz val="9"/>
      <name val="Arial"/>
      <family val="2"/>
    </font>
    <font>
      <b/>
      <vertAlign val="superscript"/>
      <sz val="9"/>
      <name val="Arial CE"/>
      <charset val="238"/>
    </font>
    <font>
      <sz val="7"/>
      <name val="Arial"/>
      <family val="2"/>
      <charset val="238"/>
    </font>
    <font>
      <sz val="7"/>
      <name val="Arial CE"/>
      <charset val="238"/>
    </font>
    <font>
      <b/>
      <sz val="7"/>
      <name val="Arial CE"/>
      <charset val="238"/>
    </font>
    <font>
      <b/>
      <sz val="7"/>
      <name val="Arial CE"/>
      <family val="2"/>
      <charset val="238"/>
    </font>
    <font>
      <b/>
      <sz val="8"/>
      <name val="Arial"/>
      <family val="2"/>
      <charset val="238"/>
    </font>
    <font>
      <b/>
      <sz val="9"/>
      <name val="Arial"/>
      <family val="2"/>
      <charset val="238"/>
    </font>
    <font>
      <strike/>
      <sz val="8"/>
      <name val="Arial CE"/>
      <charset val="238"/>
    </font>
    <font>
      <i/>
      <sz val="12"/>
      <name val="Arial CE"/>
      <charset val="238"/>
    </font>
    <font>
      <sz val="12"/>
      <name val="Arial CE"/>
      <charset val="238"/>
    </font>
    <font>
      <i/>
      <sz val="12"/>
      <name val="Arial"/>
      <family val="2"/>
      <charset val="238"/>
    </font>
    <font>
      <b/>
      <i/>
      <sz val="12"/>
      <name val="Arial"/>
      <family val="2"/>
      <charset val="238"/>
    </font>
    <font>
      <b/>
      <i/>
      <sz val="12"/>
      <name val="Arial CE"/>
      <charset val="238"/>
    </font>
    <font>
      <sz val="6"/>
      <name val="Arial CE"/>
      <family val="2"/>
      <charset val="238"/>
    </font>
    <font>
      <b/>
      <sz val="12"/>
      <name val="Arial CE"/>
      <family val="2"/>
      <charset val="238"/>
    </font>
    <font>
      <b/>
      <sz val="14"/>
      <color rgb="FF000000"/>
      <name val="Arial CE"/>
    </font>
    <font>
      <b/>
      <sz val="12"/>
      <color rgb="FFFF0000"/>
      <name val="Arial"/>
      <family val="2"/>
      <charset val="238"/>
    </font>
    <font>
      <sz val="12"/>
      <color rgb="FFFF0000"/>
      <name val="Arial"/>
      <family val="2"/>
      <charset val="238"/>
    </font>
    <font>
      <sz val="11"/>
      <color rgb="FF9C0006"/>
      <name val="Calibri"/>
      <family val="2"/>
      <charset val="238"/>
      <scheme val="minor"/>
    </font>
    <font>
      <sz val="9"/>
      <color indexed="81"/>
      <name val="Tahoma"/>
      <family val="2"/>
      <charset val="238"/>
    </font>
    <font>
      <b/>
      <sz val="9"/>
      <color indexed="81"/>
      <name val="Tahoma"/>
      <family val="2"/>
      <charset val="238"/>
    </font>
    <font>
      <u/>
      <sz val="8"/>
      <name val="Arial CE"/>
      <charset val="238"/>
    </font>
    <font>
      <b/>
      <u/>
      <sz val="10"/>
      <name val="Arial CE"/>
      <charset val="238"/>
    </font>
    <font>
      <b/>
      <sz val="10"/>
      <name val="Calibri"/>
      <family val="2"/>
      <charset val="238"/>
    </font>
    <font>
      <sz val="10"/>
      <name val="Calibri"/>
      <family val="2"/>
      <charset val="238"/>
    </font>
    <font>
      <sz val="8"/>
      <name val="Calibri"/>
      <family val="2"/>
      <charset val="238"/>
    </font>
    <font>
      <i/>
      <sz val="8"/>
      <name val="Calibri"/>
      <family val="2"/>
      <charset val="238"/>
    </font>
    <font>
      <i/>
      <sz val="10"/>
      <name val="Calibri"/>
      <family val="2"/>
      <charset val="238"/>
    </font>
    <font>
      <b/>
      <i/>
      <sz val="10"/>
      <name val="Calibri"/>
      <family val="2"/>
      <charset val="23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bgColor indexed="32"/>
      </patternFill>
    </fill>
    <fill>
      <patternFill patternType="solid">
        <fgColor rgb="FFFFFFCC"/>
        <bgColor indexed="32"/>
      </patternFill>
    </fill>
    <fill>
      <patternFill patternType="solid">
        <fgColor rgb="FFFFFF00"/>
        <bgColor indexed="64"/>
      </patternFill>
    </fill>
    <fill>
      <patternFill patternType="solid">
        <fgColor rgb="FFFFC7CE"/>
      </patternFill>
    </fill>
    <fill>
      <patternFill patternType="solid">
        <fgColor indexed="9"/>
        <bgColor indexed="64"/>
      </patternFill>
    </fill>
    <fill>
      <patternFill patternType="solid">
        <fgColor theme="0" tint="-0.14999847407452621"/>
        <bgColor indexed="64"/>
      </patternFill>
    </fill>
  </fills>
  <borders count="1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hair">
        <color auto="1"/>
      </right>
      <top style="medium">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thin">
        <color auto="1"/>
      </top>
      <bottom style="thin">
        <color auto="1"/>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auto="1"/>
      </left>
      <right/>
      <top style="medium">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indexed="64"/>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bottom style="hair">
        <color auto="1"/>
      </bottom>
      <diagonal/>
    </border>
    <border>
      <left style="medium">
        <color auto="1"/>
      </left>
      <right/>
      <top style="hair">
        <color auto="1"/>
      </top>
      <bottom/>
      <diagonal/>
    </border>
    <border>
      <left style="medium">
        <color auto="1"/>
      </left>
      <right/>
      <top style="thin">
        <color auto="1"/>
      </top>
      <bottom style="thin">
        <color auto="1"/>
      </bottom>
      <diagonal/>
    </border>
    <border>
      <left/>
      <right style="medium">
        <color auto="1"/>
      </right>
      <top/>
      <bottom style="hair">
        <color auto="1"/>
      </bottom>
      <diagonal/>
    </border>
    <border>
      <left style="thin">
        <color auto="1"/>
      </left>
      <right/>
      <top/>
      <bottom style="hair">
        <color auto="1"/>
      </bottom>
      <diagonal/>
    </border>
    <border>
      <left style="medium">
        <color auto="1"/>
      </left>
      <right/>
      <top style="thin">
        <color auto="1"/>
      </top>
      <bottom/>
      <diagonal/>
    </border>
    <border>
      <left/>
      <right style="thin">
        <color auto="1"/>
      </right>
      <top/>
      <bottom style="hair">
        <color auto="1"/>
      </bottom>
      <diagonal/>
    </border>
    <border>
      <left style="thin">
        <color auto="1"/>
      </left>
      <right style="thin">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hair">
        <color auto="1"/>
      </bottom>
      <diagonal/>
    </border>
    <border>
      <left style="hair">
        <color auto="1"/>
      </left>
      <right style="medium">
        <color auto="1"/>
      </right>
      <top style="thin">
        <color auto="1"/>
      </top>
      <bottom/>
      <diagonal/>
    </border>
    <border>
      <left style="hair">
        <color indexed="64"/>
      </left>
      <right style="hair">
        <color indexed="64"/>
      </right>
      <top style="hair">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medium">
        <color auto="1"/>
      </bottom>
      <diagonal/>
    </border>
  </borders>
  <cellStyleXfs count="4">
    <xf numFmtId="0" fontId="0" fillId="0" borderId="0"/>
    <xf numFmtId="0" fontId="18" fillId="0" borderId="0"/>
    <xf numFmtId="0" fontId="19" fillId="0" borderId="0"/>
    <xf numFmtId="0" fontId="63" fillId="7" borderId="0" applyNumberFormat="0" applyBorder="0" applyAlignment="0" applyProtection="0"/>
  </cellStyleXfs>
  <cellXfs count="964">
    <xf numFmtId="0" fontId="0" fillId="0" borderId="0" xfId="0"/>
    <xf numFmtId="49" fontId="0" fillId="2" borderId="0" xfId="0" applyNumberFormat="1" applyFill="1"/>
    <xf numFmtId="49" fontId="1" fillId="0" borderId="0" xfId="0" applyNumberFormat="1" applyFont="1" applyFill="1"/>
    <xf numFmtId="49" fontId="0" fillId="0" borderId="0" xfId="0" applyNumberFormat="1" applyFill="1"/>
    <xf numFmtId="49" fontId="0" fillId="0" borderId="0" xfId="0" applyNumberFormat="1" applyFill="1" applyAlignment="1">
      <alignment horizontal="right"/>
    </xf>
    <xf numFmtId="49" fontId="2" fillId="0" borderId="0" xfId="0" applyNumberFormat="1" applyFont="1" applyFill="1"/>
    <xf numFmtId="3" fontId="5" fillId="2" borderId="15" xfId="0" applyNumberFormat="1" applyFont="1" applyFill="1" applyBorder="1" applyAlignment="1">
      <alignment horizontal="center"/>
    </xf>
    <xf numFmtId="0" fontId="4" fillId="2" borderId="0" xfId="0" applyFont="1" applyFill="1"/>
    <xf numFmtId="0" fontId="3" fillId="2" borderId="3" xfId="0" applyFont="1" applyFill="1" applyBorder="1"/>
    <xf numFmtId="0" fontId="3" fillId="2" borderId="4" xfId="0" applyFont="1" applyFill="1" applyBorder="1"/>
    <xf numFmtId="3" fontId="5" fillId="2" borderId="16" xfId="0" applyNumberFormat="1" applyFont="1" applyFill="1" applyBorder="1" applyAlignment="1">
      <alignment horizontal="center"/>
    </xf>
    <xf numFmtId="3" fontId="5" fillId="2" borderId="0" xfId="0" applyNumberFormat="1" applyFont="1" applyFill="1" applyBorder="1" applyAlignment="1">
      <alignment horizontal="center"/>
    </xf>
    <xf numFmtId="3" fontId="4" fillId="2" borderId="0" xfId="0" applyNumberFormat="1" applyFont="1" applyFill="1" applyBorder="1"/>
    <xf numFmtId="0" fontId="5" fillId="2" borderId="1" xfId="0" applyFont="1" applyFill="1" applyBorder="1" applyAlignment="1">
      <alignment horizontal="center"/>
    </xf>
    <xf numFmtId="0" fontId="5" fillId="2" borderId="7" xfId="0" applyFont="1" applyFill="1" applyBorder="1" applyAlignment="1">
      <alignment horizontal="center"/>
    </xf>
    <xf numFmtId="3" fontId="5" fillId="2" borderId="8" xfId="0" applyNumberFormat="1" applyFont="1" applyFill="1" applyBorder="1" applyAlignment="1">
      <alignment horizontal="center"/>
    </xf>
    <xf numFmtId="0" fontId="5" fillId="2" borderId="0" xfId="0" applyFont="1" applyFill="1" applyAlignment="1">
      <alignment horizontal="center"/>
    </xf>
    <xf numFmtId="0" fontId="6" fillId="2" borderId="0" xfId="0" applyFont="1" applyFill="1"/>
    <xf numFmtId="0" fontId="4" fillId="2" borderId="0" xfId="0" applyFont="1" applyFill="1" applyBorder="1"/>
    <xf numFmtId="0" fontId="4" fillId="2" borderId="1" xfId="0" applyFont="1" applyFill="1" applyBorder="1"/>
    <xf numFmtId="0" fontId="4" fillId="2" borderId="2" xfId="0" applyFont="1" applyFill="1" applyBorder="1"/>
    <xf numFmtId="0" fontId="4" fillId="2" borderId="2" xfId="0" applyFont="1" applyFill="1" applyBorder="1" applyAlignment="1">
      <alignment horizontal="center"/>
    </xf>
    <xf numFmtId="0" fontId="4" fillId="2" borderId="8" xfId="0" applyFont="1" applyFill="1" applyBorder="1"/>
    <xf numFmtId="0" fontId="4" fillId="2" borderId="0" xfId="0" applyFont="1" applyFill="1" applyAlignment="1">
      <alignment horizontal="center"/>
    </xf>
    <xf numFmtId="3" fontId="4" fillId="2" borderId="0" xfId="0" applyNumberFormat="1" applyFont="1" applyFill="1"/>
    <xf numFmtId="3" fontId="4" fillId="2" borderId="1" xfId="0" applyNumberFormat="1" applyFont="1" applyFill="1" applyBorder="1"/>
    <xf numFmtId="3" fontId="4" fillId="2" borderId="7" xfId="0" applyNumberFormat="1" applyFont="1" applyFill="1" applyBorder="1"/>
    <xf numFmtId="3" fontId="5" fillId="2" borderId="0" xfId="0" applyNumberFormat="1" applyFont="1" applyFill="1" applyAlignment="1">
      <alignment horizontal="center"/>
    </xf>
    <xf numFmtId="3" fontId="4" fillId="2" borderId="0" xfId="0" applyNumberFormat="1" applyFont="1" applyFill="1" applyAlignment="1">
      <alignment horizontal="left"/>
    </xf>
    <xf numFmtId="0" fontId="4" fillId="2" borderId="0" xfId="0" applyFont="1" applyFill="1" applyBorder="1" applyAlignment="1">
      <alignment horizontal="center"/>
    </xf>
    <xf numFmtId="3" fontId="5" fillId="2" borderId="45" xfId="0" applyNumberFormat="1" applyFont="1" applyFill="1" applyBorder="1" applyAlignment="1">
      <alignment horizontal="center"/>
    </xf>
    <xf numFmtId="3" fontId="5" fillId="2" borderId="46" xfId="0" applyNumberFormat="1" applyFont="1" applyFill="1" applyBorder="1" applyAlignment="1">
      <alignment horizontal="center"/>
    </xf>
    <xf numFmtId="3" fontId="5" fillId="2" borderId="47" xfId="0" applyNumberFormat="1" applyFont="1" applyFill="1" applyBorder="1" applyAlignment="1">
      <alignment horizontal="center"/>
    </xf>
    <xf numFmtId="3" fontId="5" fillId="2" borderId="48" xfId="0" applyNumberFormat="1" applyFont="1" applyFill="1" applyBorder="1" applyAlignment="1">
      <alignment horizontal="center"/>
    </xf>
    <xf numFmtId="3" fontId="5" fillId="2" borderId="49" xfId="0" applyNumberFormat="1" applyFont="1" applyFill="1" applyBorder="1" applyAlignment="1">
      <alignment horizontal="center"/>
    </xf>
    <xf numFmtId="3" fontId="5" fillId="2" borderId="50" xfId="0" applyNumberFormat="1" applyFont="1" applyFill="1" applyBorder="1" applyAlignment="1">
      <alignment horizontal="center"/>
    </xf>
    <xf numFmtId="3" fontId="4" fillId="2" borderId="48" xfId="0" applyNumberFormat="1" applyFont="1" applyFill="1" applyBorder="1"/>
    <xf numFmtId="3" fontId="4" fillId="2" borderId="49" xfId="0" applyNumberFormat="1" applyFont="1" applyFill="1" applyBorder="1"/>
    <xf numFmtId="3" fontId="4" fillId="2" borderId="50" xfId="0" applyNumberFormat="1" applyFont="1" applyFill="1" applyBorder="1"/>
    <xf numFmtId="0" fontId="4" fillId="2" borderId="1" xfId="0" applyFont="1" applyFill="1" applyBorder="1" applyAlignment="1">
      <alignment horizontal="center"/>
    </xf>
    <xf numFmtId="0" fontId="6" fillId="2" borderId="52" xfId="0" applyFont="1" applyFill="1" applyBorder="1"/>
    <xf numFmtId="0" fontId="7" fillId="2" borderId="53" xfId="0" applyFont="1" applyFill="1" applyBorder="1" applyAlignment="1">
      <alignment horizontal="center"/>
    </xf>
    <xf numFmtId="0" fontId="7" fillId="2" borderId="54" xfId="0" applyFont="1" applyFill="1" applyBorder="1" applyAlignment="1">
      <alignment horizontal="center"/>
    </xf>
    <xf numFmtId="3" fontId="7" fillId="2" borderId="23" xfId="0" applyNumberFormat="1" applyFont="1" applyFill="1" applyBorder="1" applyAlignment="1">
      <alignment horizontal="center"/>
    </xf>
    <xf numFmtId="3" fontId="7" fillId="2" borderId="24" xfId="0" applyNumberFormat="1" applyFont="1" applyFill="1" applyBorder="1" applyAlignment="1">
      <alignment horizontal="center"/>
    </xf>
    <xf numFmtId="3" fontId="8" fillId="2" borderId="55" xfId="0" applyNumberFormat="1" applyFont="1" applyFill="1" applyBorder="1" applyAlignment="1">
      <alignment horizontal="center"/>
    </xf>
    <xf numFmtId="3" fontId="7" fillId="2" borderId="25" xfId="0" applyNumberFormat="1" applyFont="1" applyFill="1" applyBorder="1" applyAlignment="1">
      <alignment horizontal="center"/>
    </xf>
    <xf numFmtId="3" fontId="4" fillId="2" borderId="26" xfId="0" applyNumberFormat="1" applyFont="1" applyFill="1" applyBorder="1"/>
    <xf numFmtId="3" fontId="4" fillId="2" borderId="27" xfId="0" applyNumberFormat="1" applyFont="1" applyFill="1" applyBorder="1"/>
    <xf numFmtId="3" fontId="4" fillId="2" borderId="28" xfId="0" applyNumberFormat="1" applyFont="1" applyFill="1" applyBorder="1"/>
    <xf numFmtId="3" fontId="5" fillId="2" borderId="60" xfId="0" applyNumberFormat="1" applyFont="1" applyFill="1" applyBorder="1" applyAlignment="1">
      <alignment horizontal="center"/>
    </xf>
    <xf numFmtId="0" fontId="10" fillId="2" borderId="0" xfId="0" applyFont="1" applyFill="1"/>
    <xf numFmtId="0" fontId="11" fillId="2" borderId="65" xfId="0" applyFont="1" applyFill="1" applyBorder="1"/>
    <xf numFmtId="0" fontId="11" fillId="2" borderId="66" xfId="0" applyFont="1" applyFill="1" applyBorder="1" applyAlignment="1">
      <alignment horizontal="right"/>
    </xf>
    <xf numFmtId="0" fontId="13" fillId="2" borderId="66" xfId="0" applyFont="1" applyFill="1" applyBorder="1" applyAlignment="1"/>
    <xf numFmtId="0" fontId="13" fillId="2" borderId="67" xfId="0" applyFont="1" applyFill="1" applyBorder="1" applyAlignment="1"/>
    <xf numFmtId="0" fontId="11" fillId="2" borderId="0" xfId="0" applyFont="1" applyFill="1"/>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99" xfId="0" applyFont="1" applyFill="1" applyBorder="1" applyAlignment="1">
      <alignment horizontal="center" vertical="center"/>
    </xf>
    <xf numFmtId="49" fontId="10" fillId="2" borderId="101" xfId="0" applyNumberFormat="1" applyFont="1" applyFill="1" applyBorder="1" applyAlignment="1">
      <alignment vertical="center"/>
    </xf>
    <xf numFmtId="49" fontId="9" fillId="2" borderId="96"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49" fontId="10" fillId="2" borderId="56" xfId="0" applyNumberFormat="1" applyFont="1" applyFill="1" applyBorder="1" applyAlignment="1">
      <alignment vertical="center"/>
    </xf>
    <xf numFmtId="49" fontId="9" fillId="2" borderId="97" xfId="0" applyNumberFormat="1" applyFont="1" applyFill="1" applyBorder="1" applyAlignment="1">
      <alignment horizontal="center" vertical="center"/>
    </xf>
    <xf numFmtId="3" fontId="9" fillId="2" borderId="28" xfId="0" applyNumberFormat="1" applyFont="1" applyFill="1" applyBorder="1" applyAlignment="1">
      <alignment horizontal="center" vertical="center"/>
    </xf>
    <xf numFmtId="49" fontId="10" fillId="2" borderId="102" xfId="0" applyNumberFormat="1" applyFont="1" applyFill="1" applyBorder="1" applyAlignment="1">
      <alignment vertical="center"/>
    </xf>
    <xf numFmtId="49" fontId="9" fillId="2" borderId="98" xfId="0" applyNumberFormat="1" applyFont="1" applyFill="1" applyBorder="1" applyAlignment="1">
      <alignment horizontal="center" vertical="center"/>
    </xf>
    <xf numFmtId="3" fontId="9" fillId="2" borderId="35" xfId="0" applyNumberFormat="1" applyFont="1" applyFill="1" applyBorder="1" applyAlignment="1">
      <alignment horizontal="center" vertical="center"/>
    </xf>
    <xf numFmtId="49" fontId="9" fillId="2" borderId="103" xfId="0" applyNumberFormat="1" applyFont="1" applyFill="1" applyBorder="1" applyAlignment="1">
      <alignment vertical="center"/>
    </xf>
    <xf numFmtId="49" fontId="9" fillId="2" borderId="61" xfId="0" applyNumberFormat="1" applyFont="1" applyFill="1" applyBorder="1" applyAlignment="1">
      <alignment horizontal="center" vertical="center"/>
    </xf>
    <xf numFmtId="3" fontId="9" fillId="2" borderId="37" xfId="0" applyNumberFormat="1" applyFont="1" applyFill="1" applyBorder="1" applyAlignment="1">
      <alignment horizontal="center" vertical="center"/>
    </xf>
    <xf numFmtId="49" fontId="9" fillId="2" borderId="3" xfId="0" applyNumberFormat="1" applyFont="1" applyFill="1" applyBorder="1" applyAlignment="1">
      <alignment vertical="center"/>
    </xf>
    <xf numFmtId="49" fontId="9" fillId="2" borderId="99" xfId="0" applyNumberFormat="1" applyFont="1" applyFill="1" applyBorder="1" applyAlignment="1">
      <alignment horizontal="center" vertical="center"/>
    </xf>
    <xf numFmtId="3" fontId="9" fillId="2" borderId="40" xfId="0" applyNumberFormat="1" applyFont="1" applyFill="1" applyBorder="1" applyAlignment="1">
      <alignment horizontal="center" vertical="center"/>
    </xf>
    <xf numFmtId="0" fontId="15" fillId="2" borderId="66" xfId="0" applyFont="1" applyFill="1" applyBorder="1" applyAlignment="1">
      <alignment horizontal="left"/>
    </xf>
    <xf numFmtId="0" fontId="10" fillId="2" borderId="0" xfId="0" applyFont="1" applyFill="1" applyAlignment="1">
      <alignment horizontal="left"/>
    </xf>
    <xf numFmtId="0" fontId="4" fillId="2" borderId="57" xfId="0" applyFont="1" applyFill="1" applyBorder="1" applyProtection="1">
      <protection locked="0"/>
    </xf>
    <xf numFmtId="0" fontId="4" fillId="2" borderId="58" xfId="0" applyFont="1" applyFill="1" applyBorder="1" applyProtection="1">
      <protection locked="0"/>
    </xf>
    <xf numFmtId="0" fontId="4" fillId="2" borderId="59" xfId="0" applyFont="1" applyFill="1" applyBorder="1" applyAlignment="1" applyProtection="1">
      <alignment horizontal="center"/>
      <protection locked="0"/>
    </xf>
    <xf numFmtId="3" fontId="4" fillId="2" borderId="26" xfId="0" applyNumberFormat="1" applyFont="1" applyFill="1" applyBorder="1" applyProtection="1">
      <protection locked="0"/>
    </xf>
    <xf numFmtId="3" fontId="4" fillId="2" borderId="27" xfId="0" applyNumberFormat="1" applyFont="1" applyFill="1" applyBorder="1" applyProtection="1">
      <protection locked="0"/>
    </xf>
    <xf numFmtId="0" fontId="8" fillId="2" borderId="51" xfId="0" applyFont="1" applyFill="1" applyBorder="1" applyAlignment="1">
      <alignment horizontal="center"/>
    </xf>
    <xf numFmtId="0" fontId="5" fillId="2" borderId="56" xfId="0" applyFont="1" applyFill="1" applyBorder="1" applyAlignment="1">
      <alignment horizontal="center"/>
    </xf>
    <xf numFmtId="0" fontId="5" fillId="2" borderId="49" xfId="0" applyFont="1" applyFill="1" applyBorder="1" applyAlignment="1">
      <alignment horizontal="center"/>
    </xf>
    <xf numFmtId="0" fontId="8" fillId="2" borderId="24" xfId="0" applyFont="1" applyFill="1" applyBorder="1" applyAlignment="1">
      <alignment horizontal="center"/>
    </xf>
    <xf numFmtId="0" fontId="7" fillId="2" borderId="24" xfId="0" applyFont="1" applyFill="1" applyBorder="1" applyAlignment="1">
      <alignment horizontal="center"/>
    </xf>
    <xf numFmtId="164" fontId="5" fillId="2" borderId="27" xfId="0" applyNumberFormat="1"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164" fontId="5" fillId="2" borderId="115" xfId="0" applyNumberFormat="1" applyFont="1" applyFill="1" applyBorder="1" applyAlignment="1" applyProtection="1">
      <alignment horizontal="center"/>
      <protection locked="0"/>
    </xf>
    <xf numFmtId="0" fontId="4" fillId="2" borderId="115" xfId="0" applyFont="1" applyFill="1" applyBorder="1" applyAlignment="1" applyProtection="1">
      <alignment horizontal="center"/>
      <protection locked="0"/>
    </xf>
    <xf numFmtId="0" fontId="4" fillId="2" borderId="0" xfId="0" applyFont="1" applyFill="1" applyBorder="1" applyProtection="1"/>
    <xf numFmtId="0" fontId="4" fillId="2" borderId="0" xfId="0" applyFont="1" applyFill="1" applyBorder="1" applyAlignment="1" applyProtection="1">
      <alignment horizontal="center"/>
    </xf>
    <xf numFmtId="3" fontId="4" fillId="2" borderId="0" xfId="0" applyNumberFormat="1" applyFont="1" applyFill="1" applyBorder="1" applyProtection="1"/>
    <xf numFmtId="3" fontId="5" fillId="2" borderId="0" xfId="0" applyNumberFormat="1" applyFont="1" applyFill="1" applyBorder="1" applyAlignment="1" applyProtection="1">
      <alignment horizontal="center"/>
    </xf>
    <xf numFmtId="0" fontId="4" fillId="2" borderId="0" xfId="0" applyFont="1" applyFill="1" applyProtection="1"/>
    <xf numFmtId="3" fontId="5" fillId="2" borderId="15" xfId="0" applyNumberFormat="1" applyFont="1" applyFill="1" applyBorder="1" applyAlignment="1" applyProtection="1">
      <alignment horizontal="center"/>
    </xf>
    <xf numFmtId="0" fontId="3" fillId="2" borderId="4" xfId="0" applyFont="1" applyFill="1" applyBorder="1" applyProtection="1"/>
    <xf numFmtId="3" fontId="5" fillId="2" borderId="16" xfId="0" applyNumberFormat="1" applyFont="1" applyFill="1" applyBorder="1" applyAlignment="1" applyProtection="1">
      <alignment horizontal="center"/>
    </xf>
    <xf numFmtId="0" fontId="5" fillId="2" borderId="1" xfId="0" applyFont="1" applyFill="1" applyBorder="1" applyAlignment="1" applyProtection="1">
      <alignment horizontal="center"/>
    </xf>
    <xf numFmtId="0" fontId="5" fillId="2" borderId="49" xfId="0" applyFont="1" applyFill="1" applyBorder="1" applyAlignment="1" applyProtection="1">
      <alignment horizontal="center"/>
    </xf>
    <xf numFmtId="0" fontId="5" fillId="2" borderId="7" xfId="0" applyFont="1" applyFill="1" applyBorder="1" applyAlignment="1" applyProtection="1">
      <alignment horizontal="center"/>
    </xf>
    <xf numFmtId="3" fontId="5" fillId="2" borderId="45" xfId="0" applyNumberFormat="1" applyFont="1" applyFill="1" applyBorder="1" applyAlignment="1" applyProtection="1">
      <alignment horizontal="center"/>
    </xf>
    <xf numFmtId="3" fontId="5" fillId="2" borderId="46" xfId="0" applyNumberFormat="1" applyFont="1" applyFill="1" applyBorder="1" applyAlignment="1" applyProtection="1">
      <alignment horizontal="center"/>
    </xf>
    <xf numFmtId="0" fontId="5" fillId="2" borderId="2" xfId="0" applyFont="1" applyFill="1" applyBorder="1" applyAlignment="1" applyProtection="1">
      <alignment horizontal="center"/>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3" fontId="5" fillId="2" borderId="48" xfId="0" applyNumberFormat="1" applyFont="1" applyFill="1" applyBorder="1" applyAlignment="1" applyProtection="1">
      <alignment horizontal="center"/>
    </xf>
    <xf numFmtId="3" fontId="5" fillId="2" borderId="49" xfId="0" applyNumberFormat="1" applyFont="1" applyFill="1" applyBorder="1" applyAlignment="1" applyProtection="1">
      <alignment horizontal="center"/>
    </xf>
    <xf numFmtId="3" fontId="5" fillId="2" borderId="50" xfId="0" applyNumberFormat="1" applyFont="1" applyFill="1" applyBorder="1" applyAlignment="1" applyProtection="1">
      <alignment horizontal="center"/>
    </xf>
    <xf numFmtId="3" fontId="5" fillId="2" borderId="8" xfId="0" applyNumberFormat="1" applyFont="1" applyFill="1" applyBorder="1" applyAlignment="1" applyProtection="1">
      <alignment horizontal="center"/>
    </xf>
    <xf numFmtId="0" fontId="5" fillId="2" borderId="0" xfId="0" applyFont="1" applyFill="1" applyAlignment="1" applyProtection="1">
      <alignment horizontal="center"/>
    </xf>
    <xf numFmtId="0" fontId="8" fillId="2" borderId="51" xfId="0" applyFont="1" applyFill="1" applyBorder="1" applyAlignment="1" applyProtection="1">
      <alignment horizontal="center"/>
    </xf>
    <xf numFmtId="0" fontId="8" fillId="2" borderId="24" xfId="0" applyFont="1" applyFill="1" applyBorder="1" applyAlignment="1" applyProtection="1">
      <alignment horizontal="center"/>
    </xf>
    <xf numFmtId="0" fontId="7" fillId="2" borderId="24" xfId="0" applyFont="1" applyFill="1" applyBorder="1" applyAlignment="1" applyProtection="1">
      <alignment horizontal="center"/>
    </xf>
    <xf numFmtId="3" fontId="7" fillId="2" borderId="23" xfId="0" applyNumberFormat="1" applyFont="1" applyFill="1" applyBorder="1" applyAlignment="1" applyProtection="1">
      <alignment horizontal="center"/>
    </xf>
    <xf numFmtId="3" fontId="7" fillId="2" borderId="24" xfId="0" applyNumberFormat="1" applyFont="1" applyFill="1" applyBorder="1" applyAlignment="1" applyProtection="1">
      <alignment horizontal="center"/>
    </xf>
    <xf numFmtId="3" fontId="8" fillId="2" borderId="55" xfId="0" applyNumberFormat="1" applyFont="1" applyFill="1" applyBorder="1" applyAlignment="1" applyProtection="1">
      <alignment horizontal="center"/>
    </xf>
    <xf numFmtId="3" fontId="7" fillId="2" borderId="25" xfId="0" applyNumberFormat="1" applyFont="1" applyFill="1" applyBorder="1" applyAlignment="1" applyProtection="1">
      <alignment horizontal="center"/>
    </xf>
    <xf numFmtId="0" fontId="6" fillId="2" borderId="0" xfId="0" applyFont="1" applyFill="1" applyProtection="1"/>
    <xf numFmtId="0" fontId="5" fillId="2" borderId="56" xfId="0" applyFont="1" applyFill="1" applyBorder="1" applyAlignment="1" applyProtection="1">
      <alignment horizontal="center"/>
    </xf>
    <xf numFmtId="3" fontId="5" fillId="2" borderId="60" xfId="0" applyNumberFormat="1" applyFont="1" applyFill="1" applyBorder="1" applyAlignment="1" applyProtection="1">
      <alignment horizontal="center"/>
    </xf>
    <xf numFmtId="3" fontId="4" fillId="2" borderId="26" xfId="0" applyNumberFormat="1" applyFont="1" applyFill="1" applyBorder="1" applyProtection="1"/>
    <xf numFmtId="3" fontId="4" fillId="2" borderId="28" xfId="0" applyNumberFormat="1" applyFont="1" applyFill="1" applyBorder="1" applyProtection="1"/>
    <xf numFmtId="3" fontId="4" fillId="2" borderId="27" xfId="0" applyNumberFormat="1" applyFont="1" applyFill="1" applyBorder="1" applyProtection="1"/>
    <xf numFmtId="0" fontId="4" fillId="2" borderId="1" xfId="0" applyFont="1" applyFill="1" applyBorder="1" applyAlignment="1" applyProtection="1">
      <alignment horizontal="center"/>
    </xf>
    <xf numFmtId="0" fontId="4" fillId="2" borderId="49" xfId="0" applyFont="1" applyFill="1" applyBorder="1" applyProtection="1"/>
    <xf numFmtId="0" fontId="4" fillId="2" borderId="2" xfId="0" applyFont="1" applyFill="1" applyBorder="1" applyProtection="1"/>
    <xf numFmtId="0" fontId="4" fillId="2" borderId="2" xfId="0" applyFont="1" applyFill="1" applyBorder="1" applyAlignment="1" applyProtection="1">
      <alignment horizontal="center"/>
    </xf>
    <xf numFmtId="3" fontId="4" fillId="2" borderId="48" xfId="0" applyNumberFormat="1" applyFont="1" applyFill="1" applyBorder="1" applyProtection="1"/>
    <xf numFmtId="3" fontId="4" fillId="2" borderId="49" xfId="0" applyNumberFormat="1" applyFont="1" applyFill="1" applyBorder="1" applyProtection="1"/>
    <xf numFmtId="3" fontId="4" fillId="2" borderId="50" xfId="0" applyNumberFormat="1" applyFont="1" applyFill="1" applyBorder="1" applyProtection="1"/>
    <xf numFmtId="0" fontId="4" fillId="2" borderId="8" xfId="0" applyFont="1" applyFill="1" applyBorder="1" applyProtection="1"/>
    <xf numFmtId="0" fontId="4" fillId="2" borderId="0" xfId="0" applyFont="1" applyFill="1" applyAlignment="1" applyProtection="1">
      <alignment horizontal="center"/>
    </xf>
    <xf numFmtId="3" fontId="4" fillId="2" borderId="0" xfId="0" applyNumberFormat="1" applyFont="1" applyFill="1" applyProtection="1"/>
    <xf numFmtId="3" fontId="4" fillId="2" borderId="1" xfId="0" applyNumberFormat="1" applyFont="1" applyFill="1" applyBorder="1" applyProtection="1"/>
    <xf numFmtId="3" fontId="4" fillId="2" borderId="7" xfId="0" applyNumberFormat="1" applyFont="1" applyFill="1" applyBorder="1" applyProtection="1"/>
    <xf numFmtId="0" fontId="4" fillId="2" borderId="1" xfId="0" applyFont="1" applyFill="1" applyBorder="1" applyProtection="1"/>
    <xf numFmtId="3" fontId="5" fillId="2" borderId="47" xfId="0" applyNumberFormat="1" applyFont="1" applyFill="1" applyBorder="1" applyAlignment="1" applyProtection="1">
      <alignment horizontal="center"/>
    </xf>
    <xf numFmtId="3" fontId="4" fillId="2" borderId="0" xfId="0" applyNumberFormat="1" applyFont="1" applyFill="1" applyBorder="1" applyAlignment="1" applyProtection="1">
      <alignment horizontal="center"/>
    </xf>
    <xf numFmtId="0" fontId="5" fillId="2" borderId="15" xfId="0" applyFont="1" applyFill="1" applyBorder="1" applyAlignment="1" applyProtection="1">
      <alignment horizontal="center"/>
    </xf>
    <xf numFmtId="3" fontId="4" fillId="2" borderId="20" xfId="0" applyNumberFormat="1" applyFont="1" applyFill="1" applyBorder="1" applyAlignment="1" applyProtection="1">
      <alignment horizontal="center"/>
    </xf>
    <xf numFmtId="3" fontId="4" fillId="2" borderId="20" xfId="0" applyNumberFormat="1" applyFont="1" applyFill="1" applyBorder="1" applyAlignment="1" applyProtection="1">
      <alignment horizontal="center"/>
      <protection locked="0"/>
    </xf>
    <xf numFmtId="0" fontId="3" fillId="2" borderId="3" xfId="0" applyFont="1" applyFill="1" applyBorder="1" applyProtection="1"/>
    <xf numFmtId="0" fontId="6" fillId="2" borderId="52" xfId="0" applyFont="1" applyFill="1" applyBorder="1" applyProtection="1"/>
    <xf numFmtId="0" fontId="7" fillId="2" borderId="53" xfId="0" applyFont="1" applyFill="1" applyBorder="1" applyAlignment="1" applyProtection="1">
      <alignment horizontal="center"/>
    </xf>
    <xf numFmtId="0" fontId="7" fillId="2" borderId="54" xfId="0" applyFont="1" applyFill="1" applyBorder="1" applyAlignment="1" applyProtection="1">
      <alignment horizontal="center"/>
    </xf>
    <xf numFmtId="3" fontId="6" fillId="2" borderId="25" xfId="0" applyNumberFormat="1" applyFont="1" applyFill="1" applyBorder="1" applyProtection="1"/>
    <xf numFmtId="164" fontId="5" fillId="2" borderId="27" xfId="0" applyNumberFormat="1" applyFont="1" applyFill="1" applyBorder="1" applyAlignment="1" applyProtection="1">
      <alignment horizontal="center"/>
    </xf>
    <xf numFmtId="0" fontId="4" fillId="2" borderId="27" xfId="0" applyFont="1" applyFill="1" applyBorder="1" applyAlignment="1" applyProtection="1">
      <alignment horizontal="center"/>
    </xf>
    <xf numFmtId="0" fontId="4" fillId="2" borderId="57" xfId="0" applyFont="1" applyFill="1" applyBorder="1" applyProtection="1"/>
    <xf numFmtId="0" fontId="4" fillId="2" borderId="58" xfId="0" applyFont="1" applyFill="1" applyBorder="1" applyProtection="1"/>
    <xf numFmtId="0" fontId="4" fillId="2" borderId="59" xfId="0" applyFont="1" applyFill="1" applyBorder="1" applyAlignment="1" applyProtection="1">
      <alignment horizontal="center"/>
    </xf>
    <xf numFmtId="0" fontId="5" fillId="3" borderId="49" xfId="0" applyFont="1" applyFill="1" applyBorder="1" applyAlignment="1">
      <alignment horizontal="center"/>
    </xf>
    <xf numFmtId="0" fontId="5" fillId="3" borderId="2"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3" fontId="5" fillId="3" borderId="48" xfId="0" applyNumberFormat="1" applyFont="1" applyFill="1" applyBorder="1" applyAlignment="1">
      <alignment horizontal="center"/>
    </xf>
    <xf numFmtId="3" fontId="5" fillId="3" borderId="49" xfId="0" applyNumberFormat="1" applyFont="1" applyFill="1" applyBorder="1" applyAlignment="1">
      <alignment horizontal="center"/>
    </xf>
    <xf numFmtId="3" fontId="6" fillId="3" borderId="25" xfId="0" applyNumberFormat="1" applyFont="1" applyFill="1" applyBorder="1" applyProtection="1">
      <protection locked="0"/>
    </xf>
    <xf numFmtId="4" fontId="4" fillId="2" borderId="26" xfId="0" applyNumberFormat="1" applyFont="1" applyFill="1" applyBorder="1" applyProtection="1">
      <protection locked="0"/>
    </xf>
    <xf numFmtId="4" fontId="4" fillId="2" borderId="27" xfId="0" applyNumberFormat="1" applyFont="1" applyFill="1" applyBorder="1" applyProtection="1">
      <protection locked="0"/>
    </xf>
    <xf numFmtId="4" fontId="4" fillId="2" borderId="28" xfId="0" applyNumberFormat="1" applyFont="1" applyFill="1" applyBorder="1"/>
    <xf numFmtId="4" fontId="4" fillId="2" borderId="48" xfId="0" applyNumberFormat="1" applyFont="1" applyFill="1" applyBorder="1"/>
    <xf numFmtId="4" fontId="4" fillId="2" borderId="49" xfId="0" applyNumberFormat="1" applyFont="1" applyFill="1" applyBorder="1"/>
    <xf numFmtId="4" fontId="4" fillId="2" borderId="50" xfId="0" applyNumberFormat="1" applyFont="1" applyFill="1" applyBorder="1"/>
    <xf numFmtId="4" fontId="4" fillId="2" borderId="7" xfId="0" applyNumberFormat="1" applyFont="1" applyFill="1" applyBorder="1"/>
    <xf numFmtId="0" fontId="0" fillId="2" borderId="0" xfId="0" applyFill="1"/>
    <xf numFmtId="0" fontId="13" fillId="2" borderId="116" xfId="0" applyFont="1" applyFill="1" applyBorder="1" applyAlignment="1">
      <alignment horizontal="center" vertical="center"/>
    </xf>
    <xf numFmtId="0" fontId="13" fillId="2" borderId="117" xfId="0" applyFont="1" applyFill="1" applyBorder="1" applyAlignment="1">
      <alignment horizontal="center" vertical="center"/>
    </xf>
    <xf numFmtId="4" fontId="6" fillId="3" borderId="25" xfId="0" applyNumberFormat="1" applyFont="1" applyFill="1" applyBorder="1" applyProtection="1">
      <protection locked="0"/>
    </xf>
    <xf numFmtId="0" fontId="19" fillId="4" borderId="0" xfId="2" applyFill="1" applyProtection="1"/>
    <xf numFmtId="0" fontId="19" fillId="4" borderId="16" xfId="2" applyFill="1" applyBorder="1" applyAlignment="1" applyProtection="1">
      <alignment horizontal="left" vertical="center"/>
    </xf>
    <xf numFmtId="0" fontId="19" fillId="2" borderId="0" xfId="2" applyFill="1" applyProtection="1"/>
    <xf numFmtId="3" fontId="19" fillId="2" borderId="108" xfId="2" applyNumberFormat="1" applyFont="1" applyFill="1" applyBorder="1" applyAlignment="1" applyProtection="1">
      <alignment horizontal="center" vertical="center"/>
    </xf>
    <xf numFmtId="0" fontId="19" fillId="4" borderId="88" xfId="2" applyFill="1" applyBorder="1" applyAlignment="1" applyProtection="1">
      <alignment vertical="center"/>
    </xf>
    <xf numFmtId="0" fontId="19" fillId="4" borderId="76" xfId="2" applyFill="1" applyBorder="1" applyAlignment="1" applyProtection="1">
      <alignment vertical="center"/>
    </xf>
    <xf numFmtId="0" fontId="19" fillId="4" borderId="123" xfId="2" applyFill="1" applyBorder="1" applyAlignment="1" applyProtection="1">
      <alignment vertical="center"/>
    </xf>
    <xf numFmtId="0" fontId="19" fillId="4" borderId="124" xfId="2" applyFill="1" applyBorder="1" applyAlignment="1" applyProtection="1">
      <alignment vertical="center"/>
    </xf>
    <xf numFmtId="0" fontId="19" fillId="4" borderId="139" xfId="2" applyFill="1" applyBorder="1" applyAlignment="1" applyProtection="1">
      <alignment vertical="center"/>
    </xf>
    <xf numFmtId="3" fontId="19" fillId="2" borderId="124" xfId="2" applyNumberFormat="1" applyFont="1" applyFill="1" applyBorder="1" applyAlignment="1" applyProtection="1">
      <alignment horizontal="center" vertical="center"/>
    </xf>
    <xf numFmtId="3" fontId="19" fillId="2" borderId="61" xfId="2" applyNumberFormat="1" applyFont="1" applyFill="1" applyBorder="1" applyAlignment="1" applyProtection="1">
      <alignment horizontal="center" vertical="center"/>
    </xf>
    <xf numFmtId="0" fontId="19" fillId="2" borderId="0" xfId="2" applyFill="1" applyBorder="1" applyAlignment="1" applyProtection="1">
      <alignment vertical="center"/>
    </xf>
    <xf numFmtId="0" fontId="16" fillId="2" borderId="0" xfId="0" applyFont="1" applyFill="1" applyBorder="1" applyAlignment="1"/>
    <xf numFmtId="0" fontId="53" fillId="4" borderId="0" xfId="2" applyFont="1" applyFill="1" applyBorder="1" applyAlignment="1" applyProtection="1">
      <alignment horizontal="right" vertical="center"/>
    </xf>
    <xf numFmtId="0" fontId="55" fillId="4" borderId="0" xfId="2" applyFont="1" applyFill="1" applyBorder="1" applyAlignment="1" applyProtection="1">
      <alignment horizontal="right" vertical="center"/>
    </xf>
    <xf numFmtId="0" fontId="53" fillId="2" borderId="0" xfId="2" applyFont="1" applyFill="1" applyBorder="1" applyAlignment="1" applyProtection="1">
      <alignment vertical="center"/>
    </xf>
    <xf numFmtId="0" fontId="19" fillId="4" borderId="0" xfId="2" applyFill="1" applyBorder="1" applyAlignment="1" applyProtection="1">
      <alignment vertical="center"/>
    </xf>
    <xf numFmtId="49" fontId="19" fillId="4" borderId="0" xfId="2" applyNumberFormat="1" applyFill="1" applyBorder="1" applyAlignment="1" applyProtection="1">
      <alignment vertical="center"/>
    </xf>
    <xf numFmtId="49" fontId="56" fillId="4" borderId="0" xfId="2" applyNumberFormat="1" applyFont="1" applyFill="1" applyBorder="1" applyAlignment="1" applyProtection="1">
      <alignment vertical="center"/>
    </xf>
    <xf numFmtId="0" fontId="56" fillId="4" borderId="0" xfId="2" applyFont="1" applyFill="1" applyBorder="1" applyAlignment="1" applyProtection="1">
      <alignment horizontal="left" vertical="center"/>
    </xf>
    <xf numFmtId="0" fontId="57" fillId="4" borderId="0" xfId="2" applyFont="1" applyFill="1" applyBorder="1" applyAlignment="1" applyProtection="1">
      <alignment horizontal="left" vertical="center"/>
    </xf>
    <xf numFmtId="0" fontId="37" fillId="2" borderId="108" xfId="2" applyFont="1" applyFill="1" applyBorder="1" applyAlignment="1" applyProtection="1">
      <alignment horizontal="center" vertical="center"/>
    </xf>
    <xf numFmtId="0" fontId="22" fillId="2" borderId="103" xfId="2" applyFont="1" applyFill="1" applyBorder="1" applyAlignment="1" applyProtection="1">
      <alignment horizontal="center" vertical="center"/>
    </xf>
    <xf numFmtId="0" fontId="22" fillId="2" borderId="145" xfId="2" applyFont="1" applyFill="1" applyBorder="1" applyAlignment="1" applyProtection="1">
      <alignment horizontal="center" vertical="center"/>
    </xf>
    <xf numFmtId="3" fontId="19" fillId="2" borderId="130" xfId="2" applyNumberFormat="1" applyFont="1" applyFill="1" applyBorder="1" applyAlignment="1" applyProtection="1">
      <alignment horizontal="center" vertical="center"/>
    </xf>
    <xf numFmtId="3" fontId="19" fillId="2" borderId="120" xfId="2" applyNumberFormat="1" applyFont="1" applyFill="1" applyBorder="1" applyAlignment="1" applyProtection="1">
      <alignment horizontal="center" vertical="center"/>
    </xf>
    <xf numFmtId="3" fontId="19" fillId="2" borderId="131" xfId="2" applyNumberFormat="1" applyFont="1" applyFill="1" applyBorder="1" applyAlignment="1" applyProtection="1">
      <alignment horizontal="center" vertical="center"/>
    </xf>
    <xf numFmtId="0" fontId="25" fillId="2" borderId="103" xfId="2" applyFont="1" applyFill="1" applyBorder="1" applyAlignment="1" applyProtection="1">
      <alignment horizontal="center" vertical="center"/>
    </xf>
    <xf numFmtId="3" fontId="19" fillId="2" borderId="64" xfId="2" applyNumberFormat="1" applyFont="1" applyFill="1" applyBorder="1" applyAlignment="1" applyProtection="1">
      <alignment horizontal="center" vertical="center"/>
    </xf>
    <xf numFmtId="0" fontId="9" fillId="2" borderId="61" xfId="2" applyFont="1" applyFill="1" applyBorder="1" applyAlignment="1" applyProtection="1">
      <alignment horizontal="center" vertical="center"/>
    </xf>
    <xf numFmtId="0" fontId="49" fillId="2" borderId="0" xfId="2" applyFont="1" applyFill="1" applyAlignment="1" applyProtection="1">
      <alignment vertical="center"/>
    </xf>
    <xf numFmtId="0" fontId="19" fillId="2" borderId="0" xfId="2" applyFont="1" applyFill="1" applyAlignment="1" applyProtection="1">
      <alignment vertical="center"/>
    </xf>
    <xf numFmtId="0" fontId="25" fillId="2" borderId="0" xfId="2" applyFont="1" applyFill="1" applyAlignment="1" applyProtection="1">
      <alignment vertical="center"/>
    </xf>
    <xf numFmtId="0" fontId="19" fillId="4" borderId="0" xfId="2" applyFill="1" applyAlignment="1" applyProtection="1">
      <alignment horizontal="right" vertical="center"/>
    </xf>
    <xf numFmtId="0" fontId="19" fillId="2" borderId="0" xfId="2" applyFont="1" applyFill="1" applyProtection="1"/>
    <xf numFmtId="0" fontId="26" fillId="2" borderId="0" xfId="2" applyFont="1" applyFill="1" applyProtection="1"/>
    <xf numFmtId="0" fontId="25" fillId="2" borderId="140" xfId="2" applyFont="1" applyFill="1" applyBorder="1" applyAlignment="1" applyProtection="1">
      <alignment horizontal="center" vertical="center"/>
    </xf>
    <xf numFmtId="0" fontId="25" fillId="2" borderId="124" xfId="2" applyFont="1" applyFill="1" applyBorder="1" applyAlignment="1" applyProtection="1">
      <alignment horizontal="center" vertical="center"/>
    </xf>
    <xf numFmtId="0" fontId="22" fillId="2" borderId="9" xfId="2" applyFont="1" applyFill="1" applyBorder="1" applyAlignment="1" applyProtection="1">
      <alignment horizontal="center" vertical="center"/>
    </xf>
    <xf numFmtId="0" fontId="25" fillId="2" borderId="108" xfId="2" applyFont="1" applyFill="1" applyBorder="1" applyAlignment="1" applyProtection="1">
      <alignment vertical="center" wrapText="1" shrinkToFit="1"/>
    </xf>
    <xf numFmtId="3" fontId="19" fillId="2" borderId="133" xfId="2" applyNumberFormat="1" applyFont="1" applyFill="1" applyBorder="1" applyAlignment="1" applyProtection="1">
      <alignment horizontal="center" vertical="center"/>
    </xf>
    <xf numFmtId="0" fontId="19" fillId="2" borderId="125" xfId="2" applyFont="1" applyFill="1" applyBorder="1" applyAlignment="1" applyProtection="1">
      <alignment vertical="center"/>
    </xf>
    <xf numFmtId="0" fontId="25" fillId="2" borderId="112" xfId="2" applyFont="1" applyFill="1" applyBorder="1" applyAlignment="1" applyProtection="1">
      <alignment horizontal="center" vertical="center"/>
    </xf>
    <xf numFmtId="0" fontId="25" fillId="2" borderId="108" xfId="2" applyFont="1" applyFill="1" applyBorder="1" applyAlignment="1" applyProtection="1">
      <alignment vertical="center"/>
    </xf>
    <xf numFmtId="0" fontId="25" fillId="2" borderId="61" xfId="2" applyFont="1" applyFill="1" applyBorder="1" applyAlignment="1" applyProtection="1">
      <alignment vertical="center" wrapText="1"/>
    </xf>
    <xf numFmtId="0" fontId="25" fillId="2" borderId="108" xfId="2" applyFont="1" applyFill="1" applyBorder="1" applyAlignment="1" applyProtection="1">
      <alignment vertical="center" wrapText="1"/>
    </xf>
    <xf numFmtId="0" fontId="25" fillId="2" borderId="133" xfId="2" applyFont="1" applyFill="1" applyBorder="1" applyAlignment="1" applyProtection="1">
      <alignment vertical="center"/>
    </xf>
    <xf numFmtId="0" fontId="19" fillId="2" borderId="10" xfId="2" applyFont="1" applyFill="1" applyBorder="1" applyAlignment="1" applyProtection="1">
      <alignment vertical="center"/>
    </xf>
    <xf numFmtId="0" fontId="22" fillId="2" borderId="21" xfId="2" applyFont="1" applyFill="1" applyBorder="1" applyAlignment="1" applyProtection="1">
      <alignment horizontal="center" vertical="center"/>
    </xf>
    <xf numFmtId="0" fontId="25" fillId="2" borderId="127" xfId="2" applyFont="1" applyFill="1" applyBorder="1" applyAlignment="1" applyProtection="1">
      <alignment vertical="center" wrapText="1"/>
    </xf>
    <xf numFmtId="3" fontId="19" fillId="2" borderId="127" xfId="2" applyNumberFormat="1" applyFont="1" applyFill="1" applyBorder="1" applyAlignment="1" applyProtection="1">
      <alignment horizontal="center" vertical="center"/>
    </xf>
    <xf numFmtId="0" fontId="19" fillId="2" borderId="22" xfId="2" applyFont="1" applyFill="1" applyBorder="1" applyAlignment="1" applyProtection="1">
      <alignment vertical="center"/>
    </xf>
    <xf numFmtId="0" fontId="25" fillId="2" borderId="133" xfId="2" applyFont="1" applyFill="1" applyBorder="1" applyAlignment="1" applyProtection="1">
      <alignment vertical="center" wrapText="1"/>
    </xf>
    <xf numFmtId="9" fontId="19" fillId="2" borderId="127" xfId="2" applyNumberFormat="1" applyFont="1" applyFill="1" applyBorder="1" applyAlignment="1" applyProtection="1">
      <alignment horizontal="center" vertical="center"/>
    </xf>
    <xf numFmtId="0" fontId="25" fillId="2" borderId="127" xfId="2" applyFont="1" applyFill="1" applyBorder="1" applyAlignment="1" applyProtection="1">
      <alignment horizontal="left" vertical="center" wrapText="1"/>
    </xf>
    <xf numFmtId="0" fontId="22" fillId="2" borderId="108" xfId="2" applyFont="1" applyFill="1" applyBorder="1" applyAlignment="1" applyProtection="1">
      <alignment vertical="center" wrapText="1"/>
    </xf>
    <xf numFmtId="0" fontId="22" fillId="2" borderId="95" xfId="2" applyFont="1" applyFill="1" applyBorder="1" applyAlignment="1" applyProtection="1">
      <alignment vertical="center" wrapText="1"/>
    </xf>
    <xf numFmtId="0" fontId="22" fillId="2" borderId="61" xfId="2" applyFont="1" applyFill="1" applyBorder="1" applyAlignment="1" applyProtection="1">
      <alignment vertical="center" wrapText="1"/>
    </xf>
    <xf numFmtId="9" fontId="19" fillId="2" borderId="108" xfId="2" applyNumberFormat="1" applyFont="1" applyFill="1" applyBorder="1" applyAlignment="1" applyProtection="1">
      <alignment horizontal="center" vertical="center"/>
    </xf>
    <xf numFmtId="0" fontId="22" fillId="2" borderId="130" xfId="2" applyFont="1" applyFill="1" applyBorder="1" applyAlignment="1" applyProtection="1">
      <alignment vertical="center" wrapText="1"/>
    </xf>
    <xf numFmtId="0" fontId="25" fillId="2" borderId="9" xfId="2" applyFont="1" applyFill="1" applyBorder="1" applyAlignment="1" applyProtection="1">
      <alignment horizontal="center" vertical="center"/>
    </xf>
    <xf numFmtId="0" fontId="22" fillId="2" borderId="133" xfId="2" applyFont="1" applyFill="1" applyBorder="1" applyAlignment="1" applyProtection="1">
      <alignment vertical="center" wrapText="1"/>
    </xf>
    <xf numFmtId="0" fontId="19" fillId="2" borderId="5" xfId="2" applyFont="1" applyFill="1" applyBorder="1" applyAlignment="1" applyProtection="1">
      <alignment vertical="center"/>
    </xf>
    <xf numFmtId="0" fontId="37" fillId="2" borderId="133" xfId="2" applyFont="1" applyFill="1" applyBorder="1" applyAlignment="1" applyProtection="1">
      <alignment horizontal="center" vertical="center"/>
    </xf>
    <xf numFmtId="0" fontId="37" fillId="2" borderId="125" xfId="2" applyFont="1" applyFill="1" applyBorder="1" applyAlignment="1" applyProtection="1">
      <alignment horizontal="center" vertical="center"/>
    </xf>
    <xf numFmtId="0" fontId="25" fillId="2" borderId="132" xfId="2" applyFont="1" applyFill="1" applyBorder="1" applyAlignment="1" applyProtection="1">
      <alignment horizontal="center" vertical="center"/>
    </xf>
    <xf numFmtId="0" fontId="19" fillId="2" borderId="123" xfId="2" applyFont="1" applyFill="1" applyBorder="1" applyAlignment="1" applyProtection="1">
      <alignment vertical="center"/>
    </xf>
    <xf numFmtId="0" fontId="25" fillId="2" borderId="126" xfId="2" applyFont="1" applyFill="1" applyBorder="1" applyAlignment="1" applyProtection="1">
      <alignment horizontal="center" vertical="center"/>
    </xf>
    <xf numFmtId="0" fontId="19" fillId="2" borderId="124" xfId="2" applyFont="1" applyFill="1" applyBorder="1" applyAlignment="1" applyProtection="1">
      <alignment vertical="center"/>
    </xf>
    <xf numFmtId="0" fontId="25" fillId="2" borderId="112" xfId="2" applyFont="1" applyFill="1" applyBorder="1" applyAlignment="1" applyProtection="1">
      <alignment horizontal="center" vertical="center" wrapText="1"/>
    </xf>
    <xf numFmtId="0" fontId="19" fillId="2" borderId="130" xfId="2" applyFill="1" applyBorder="1" applyAlignment="1" applyProtection="1">
      <alignment horizontal="center" vertical="center"/>
    </xf>
    <xf numFmtId="3" fontId="19" fillId="2" borderId="61" xfId="2" applyNumberFormat="1" applyFont="1" applyFill="1" applyBorder="1" applyAlignment="1" applyProtection="1">
      <alignment horizontal="center" vertical="center" wrapText="1"/>
    </xf>
    <xf numFmtId="3" fontId="19" fillId="2" borderId="108" xfId="2" applyNumberFormat="1" applyFont="1" applyFill="1" applyBorder="1" applyAlignment="1" applyProtection="1">
      <alignment horizontal="center" vertical="center" wrapText="1"/>
    </xf>
    <xf numFmtId="0" fontId="25" fillId="2" borderId="61" xfId="2" applyFont="1" applyFill="1" applyBorder="1" applyAlignment="1" applyProtection="1">
      <alignment horizontal="center" vertical="center"/>
    </xf>
    <xf numFmtId="0" fontId="26" fillId="2" borderId="136" xfId="2" applyFont="1" applyFill="1" applyBorder="1" applyAlignment="1" applyProtection="1">
      <alignment horizontal="center" vertical="center"/>
    </xf>
    <xf numFmtId="0" fontId="25" fillId="2" borderId="130" xfId="2" applyFont="1" applyFill="1" applyBorder="1" applyAlignment="1" applyProtection="1">
      <alignment vertical="center" wrapText="1"/>
    </xf>
    <xf numFmtId="3" fontId="19" fillId="2" borderId="99" xfId="2" applyNumberFormat="1" applyFont="1" applyFill="1" applyBorder="1" applyAlignment="1" applyProtection="1">
      <alignment horizontal="center" vertical="center"/>
    </xf>
    <xf numFmtId="0" fontId="1" fillId="2" borderId="0" xfId="2" applyFont="1" applyFill="1" applyAlignment="1" applyProtection="1">
      <alignment vertical="center"/>
    </xf>
    <xf numFmtId="0" fontId="38" fillId="2" borderId="127" xfId="2" applyFont="1" applyFill="1" applyBorder="1" applyAlignment="1" applyProtection="1">
      <alignment horizontal="center" vertical="center"/>
    </xf>
    <xf numFmtId="0" fontId="38" fillId="2" borderId="140" xfId="2" applyFont="1" applyFill="1" applyBorder="1" applyAlignment="1" applyProtection="1">
      <alignment horizontal="center" vertical="center"/>
    </xf>
    <xf numFmtId="0" fontId="25" fillId="2" borderId="84" xfId="2" applyFont="1" applyFill="1" applyBorder="1" applyAlignment="1" applyProtection="1">
      <alignment vertical="center"/>
    </xf>
    <xf numFmtId="0" fontId="22" fillId="2" borderId="61" xfId="2" applyFont="1" applyFill="1" applyBorder="1" applyAlignment="1" applyProtection="1">
      <alignment horizontal="center" vertical="center"/>
    </xf>
    <xf numFmtId="0" fontId="22" fillId="2" borderId="3" xfId="2" applyFont="1" applyFill="1" applyBorder="1" applyAlignment="1" applyProtection="1">
      <alignment horizontal="center" vertical="center"/>
    </xf>
    <xf numFmtId="0" fontId="25" fillId="2" borderId="84" xfId="2" applyFont="1" applyFill="1" applyBorder="1" applyAlignment="1" applyProtection="1">
      <alignment vertical="center" wrapText="1"/>
    </xf>
    <xf numFmtId="0" fontId="19" fillId="2" borderId="14" xfId="2" applyFont="1" applyFill="1" applyBorder="1" applyAlignment="1" applyProtection="1">
      <alignment vertical="center"/>
    </xf>
    <xf numFmtId="3" fontId="25" fillId="2" borderId="21" xfId="2" applyNumberFormat="1" applyFont="1" applyFill="1" applyBorder="1" applyAlignment="1" applyProtection="1">
      <alignment horizontal="center" vertical="center"/>
    </xf>
    <xf numFmtId="3" fontId="19" fillId="2" borderId="95" xfId="2" applyNumberFormat="1" applyFont="1" applyFill="1" applyBorder="1" applyAlignment="1" applyProtection="1">
      <alignment horizontal="center" vertical="center"/>
    </xf>
    <xf numFmtId="3" fontId="25" fillId="2" borderId="132" xfId="2" applyNumberFormat="1" applyFont="1" applyFill="1" applyBorder="1" applyAlignment="1" applyProtection="1">
      <alignment horizontal="center" vertical="center"/>
    </xf>
    <xf numFmtId="0" fontId="25" fillId="2" borderId="21" xfId="2" applyFont="1" applyFill="1" applyBorder="1" applyAlignment="1" applyProtection="1">
      <alignment horizontal="center" vertical="center"/>
    </xf>
    <xf numFmtId="3" fontId="19" fillId="2" borderId="75" xfId="2" applyNumberFormat="1" applyFont="1" applyFill="1" applyBorder="1" applyAlignment="1" applyProtection="1">
      <alignment horizontal="center" vertical="center"/>
    </xf>
    <xf numFmtId="3" fontId="19" fillId="2" borderId="84" xfId="2" applyNumberFormat="1" applyFont="1" applyFill="1" applyBorder="1" applyAlignment="1" applyProtection="1">
      <alignment horizontal="center" vertical="center"/>
    </xf>
    <xf numFmtId="0" fontId="25" fillId="2" borderId="13" xfId="2" applyFont="1" applyFill="1" applyBorder="1" applyAlignment="1" applyProtection="1">
      <alignment horizontal="center" vertical="center"/>
    </xf>
    <xf numFmtId="3" fontId="19" fillId="2" borderId="85" xfId="2" applyNumberFormat="1" applyFont="1" applyFill="1" applyBorder="1" applyAlignment="1" applyProtection="1">
      <alignment horizontal="center" vertical="center"/>
    </xf>
    <xf numFmtId="0" fontId="19" fillId="2" borderId="0" xfId="2" applyFill="1" applyAlignment="1" applyProtection="1">
      <alignment vertical="center"/>
    </xf>
    <xf numFmtId="0" fontId="19" fillId="2" borderId="0" xfId="2" applyFill="1" applyAlignment="1" applyProtection="1">
      <alignment horizontal="center" vertical="center"/>
    </xf>
    <xf numFmtId="0" fontId="25" fillId="2" borderId="84" xfId="2" applyFont="1" applyFill="1" applyBorder="1" applyAlignment="1" applyProtection="1">
      <alignment horizontal="center" vertical="center" wrapText="1"/>
    </xf>
    <xf numFmtId="0" fontId="25" fillId="2" borderId="61" xfId="2" applyFont="1" applyFill="1" applyBorder="1" applyAlignment="1" applyProtection="1">
      <alignment horizontal="center" vertical="center" wrapText="1"/>
    </xf>
    <xf numFmtId="0" fontId="25" fillId="2" borderId="124" xfId="2" applyFont="1" applyFill="1" applyBorder="1" applyAlignment="1" applyProtection="1">
      <alignment horizontal="center" vertical="center" wrapText="1"/>
    </xf>
    <xf numFmtId="0" fontId="25" fillId="2" borderId="84" xfId="2" applyFont="1" applyFill="1" applyBorder="1" applyAlignment="1" applyProtection="1">
      <alignment horizontal="center" vertical="center"/>
    </xf>
    <xf numFmtId="165" fontId="19" fillId="2" borderId="61" xfId="2" applyNumberFormat="1" applyFont="1" applyFill="1" applyBorder="1" applyAlignment="1" applyProtection="1">
      <alignment horizontal="center" vertical="center"/>
    </xf>
    <xf numFmtId="165" fontId="19" fillId="4" borderId="61" xfId="2" applyNumberFormat="1" applyFill="1" applyBorder="1" applyAlignment="1" applyProtection="1">
      <alignment horizontal="center" vertical="center"/>
    </xf>
    <xf numFmtId="165" fontId="19" fillId="2" borderId="61" xfId="2" applyNumberFormat="1" applyFill="1" applyBorder="1" applyAlignment="1" applyProtection="1">
      <alignment horizontal="center" vertical="center"/>
    </xf>
    <xf numFmtId="3" fontId="19" fillId="2" borderId="123" xfId="2" applyNumberFormat="1" applyFont="1" applyFill="1" applyBorder="1" applyAlignment="1" applyProtection="1">
      <alignment horizontal="center" vertical="center"/>
    </xf>
    <xf numFmtId="3" fontId="25" fillId="2" borderId="112" xfId="2" applyNumberFormat="1" applyFont="1" applyFill="1" applyBorder="1" applyAlignment="1" applyProtection="1">
      <alignment horizontal="center" vertical="center"/>
    </xf>
    <xf numFmtId="3" fontId="19" fillId="2" borderId="125" xfId="2" applyNumberFormat="1" applyFont="1" applyFill="1" applyBorder="1" applyAlignment="1" applyProtection="1">
      <alignment horizontal="center" vertical="center"/>
    </xf>
    <xf numFmtId="3" fontId="19" fillId="2" borderId="125" xfId="2" applyNumberFormat="1" applyFont="1" applyFill="1" applyBorder="1" applyAlignment="1" applyProtection="1">
      <alignment vertical="center"/>
    </xf>
    <xf numFmtId="3" fontId="25" fillId="2" borderId="126" xfId="2" applyNumberFormat="1" applyFont="1" applyFill="1" applyBorder="1" applyAlignment="1" applyProtection="1">
      <alignment horizontal="center" vertical="center"/>
    </xf>
    <xf numFmtId="3" fontId="19" fillId="2" borderId="124" xfId="2" applyNumberFormat="1" applyFont="1" applyFill="1" applyBorder="1" applyAlignment="1" applyProtection="1">
      <alignment vertical="center"/>
    </xf>
    <xf numFmtId="3" fontId="25" fillId="2" borderId="9" xfId="2" applyNumberFormat="1" applyFont="1" applyFill="1" applyBorder="1" applyAlignment="1" applyProtection="1">
      <alignment horizontal="center" vertical="center"/>
    </xf>
    <xf numFmtId="3" fontId="19" fillId="4" borderId="61" xfId="2" applyNumberFormat="1" applyFill="1" applyBorder="1" applyAlignment="1" applyProtection="1">
      <alignment horizontal="center" vertical="center"/>
    </xf>
    <xf numFmtId="3" fontId="19" fillId="4" borderId="124" xfId="2" applyNumberFormat="1" applyFill="1" applyBorder="1" applyAlignment="1" applyProtection="1">
      <alignment vertical="center"/>
    </xf>
    <xf numFmtId="3" fontId="19" fillId="4" borderId="125" xfId="2" applyNumberFormat="1" applyFill="1" applyBorder="1" applyAlignment="1" applyProtection="1">
      <alignment vertical="center"/>
    </xf>
    <xf numFmtId="3" fontId="19" fillId="4" borderId="130" xfId="2" applyNumberFormat="1" applyFill="1" applyBorder="1" applyAlignment="1" applyProtection="1">
      <alignment horizontal="center" vertical="center"/>
    </xf>
    <xf numFmtId="3" fontId="19" fillId="4" borderId="123" xfId="2" applyNumberFormat="1" applyFill="1" applyBorder="1" applyAlignment="1" applyProtection="1">
      <alignment vertical="center"/>
    </xf>
    <xf numFmtId="3" fontId="19" fillId="2" borderId="22" xfId="2" applyNumberFormat="1" applyFont="1" applyFill="1" applyBorder="1" applyAlignment="1" applyProtection="1">
      <alignment vertical="center"/>
    </xf>
    <xf numFmtId="49" fontId="20" fillId="2" borderId="61" xfId="2" applyNumberFormat="1" applyFont="1" applyFill="1" applyBorder="1" applyAlignment="1" applyProtection="1">
      <alignment horizontal="center" vertical="center"/>
    </xf>
    <xf numFmtId="0" fontId="20" fillId="2" borderId="61" xfId="2" applyFont="1" applyFill="1" applyBorder="1" applyAlignment="1" applyProtection="1">
      <alignment horizontal="center" vertical="center"/>
    </xf>
    <xf numFmtId="0" fontId="19" fillId="2" borderId="112" xfId="2" applyFont="1" applyFill="1" applyBorder="1" applyAlignment="1" applyProtection="1">
      <alignment horizontal="center" vertical="center"/>
    </xf>
    <xf numFmtId="0" fontId="19" fillId="2" borderId="132" xfId="2" applyFont="1" applyFill="1" applyBorder="1" applyAlignment="1" applyProtection="1">
      <alignment horizontal="center" vertical="center"/>
    </xf>
    <xf numFmtId="0" fontId="19" fillId="2" borderId="94" xfId="2" applyFont="1" applyFill="1" applyBorder="1" applyAlignment="1" applyProtection="1">
      <alignment horizontal="center" vertical="center"/>
    </xf>
    <xf numFmtId="0" fontId="19" fillId="2" borderId="125" xfId="2" applyFont="1" applyFill="1" applyBorder="1" applyAlignment="1" applyProtection="1">
      <alignment horizontal="center" vertical="center"/>
    </xf>
    <xf numFmtId="0" fontId="19" fillId="2" borderId="21" xfId="2" applyFont="1" applyFill="1" applyBorder="1" applyAlignment="1" applyProtection="1">
      <alignment horizontal="center" vertical="center"/>
    </xf>
    <xf numFmtId="0" fontId="25" fillId="2" borderId="108" xfId="2" applyFont="1" applyFill="1" applyBorder="1" applyAlignment="1" applyProtection="1">
      <alignment horizontal="center"/>
    </xf>
    <xf numFmtId="0" fontId="25" fillId="2" borderId="125" xfId="2" applyFont="1" applyFill="1" applyBorder="1" applyAlignment="1" applyProtection="1">
      <alignment horizontal="center"/>
    </xf>
    <xf numFmtId="0" fontId="25" fillId="2" borderId="0" xfId="2" applyFont="1" applyFill="1" applyBorder="1" applyProtection="1"/>
    <xf numFmtId="14" fontId="20" fillId="2" borderId="84" xfId="2" applyNumberFormat="1" applyFont="1" applyFill="1" applyBorder="1" applyAlignment="1" applyProtection="1">
      <alignment horizontal="center"/>
    </xf>
    <xf numFmtId="0" fontId="19" fillId="2" borderId="122" xfId="2" applyFont="1" applyFill="1" applyBorder="1" applyProtection="1"/>
    <xf numFmtId="0" fontId="19" fillId="2" borderId="4" xfId="2" applyFont="1" applyFill="1" applyBorder="1" applyProtection="1"/>
    <xf numFmtId="0" fontId="19" fillId="2" borderId="19" xfId="2" applyFont="1" applyFill="1" applyBorder="1" applyProtection="1"/>
    <xf numFmtId="0" fontId="19" fillId="2" borderId="89" xfId="2" applyFont="1" applyFill="1" applyBorder="1" applyProtection="1"/>
    <xf numFmtId="0" fontId="19" fillId="2" borderId="5" xfId="2" applyFont="1" applyFill="1" applyBorder="1" applyProtection="1"/>
    <xf numFmtId="0" fontId="19" fillId="2" borderId="111" xfId="2" applyFont="1" applyFill="1" applyBorder="1" applyProtection="1"/>
    <xf numFmtId="0" fontId="19" fillId="2" borderId="124" xfId="2" applyFont="1" applyFill="1" applyBorder="1" applyProtection="1"/>
    <xf numFmtId="0" fontId="19" fillId="2" borderId="88" xfId="2" applyFont="1" applyFill="1" applyBorder="1" applyProtection="1"/>
    <xf numFmtId="0" fontId="19" fillId="2" borderId="22" xfId="2" applyFont="1" applyFill="1" applyBorder="1" applyProtection="1"/>
    <xf numFmtId="0" fontId="19" fillId="2" borderId="10" xfId="2" applyFont="1" applyFill="1" applyBorder="1" applyProtection="1"/>
    <xf numFmtId="0" fontId="19" fillId="2" borderId="125" xfId="2" applyFont="1" applyFill="1" applyBorder="1" applyProtection="1"/>
    <xf numFmtId="0" fontId="25" fillId="4" borderId="112" xfId="2" applyFont="1" applyFill="1" applyBorder="1" applyAlignment="1" applyProtection="1">
      <alignment horizontal="center" vertical="center"/>
    </xf>
    <xf numFmtId="0" fontId="19" fillId="4" borderId="125" xfId="2" applyFont="1" applyFill="1" applyBorder="1" applyProtection="1"/>
    <xf numFmtId="0" fontId="19" fillId="4" borderId="124" xfId="2" applyFont="1" applyFill="1" applyBorder="1" applyProtection="1"/>
    <xf numFmtId="3" fontId="19" fillId="4" borderId="108" xfId="2" applyNumberFormat="1" applyFont="1" applyFill="1" applyBorder="1" applyAlignment="1" applyProtection="1">
      <alignment horizontal="center" vertical="center"/>
    </xf>
    <xf numFmtId="0" fontId="19" fillId="4" borderId="123" xfId="2" applyFont="1" applyFill="1" applyBorder="1" applyProtection="1"/>
    <xf numFmtId="0" fontId="25" fillId="2" borderId="0" xfId="2" applyFont="1" applyFill="1" applyProtection="1"/>
    <xf numFmtId="0" fontId="25" fillId="4" borderId="8" xfId="2" applyFont="1" applyFill="1" applyBorder="1" applyAlignment="1" applyProtection="1">
      <alignment horizontal="center" vertical="center"/>
    </xf>
    <xf numFmtId="0" fontId="19" fillId="4" borderId="0" xfId="2" applyFont="1" applyFill="1" applyAlignment="1" applyProtection="1">
      <alignment horizontal="center" vertical="center"/>
    </xf>
    <xf numFmtId="0" fontId="52" fillId="4" borderId="8" xfId="2" applyFont="1" applyFill="1" applyBorder="1" applyAlignment="1" applyProtection="1">
      <alignment horizontal="center" vertical="center"/>
    </xf>
    <xf numFmtId="0" fontId="27" fillId="4" borderId="0" xfId="2" applyFont="1" applyFill="1" applyAlignment="1" applyProtection="1">
      <alignment horizontal="left" vertical="center"/>
    </xf>
    <xf numFmtId="49" fontId="0" fillId="4" borderId="8" xfId="2" applyNumberFormat="1" applyFont="1" applyFill="1" applyBorder="1" applyAlignment="1" applyProtection="1">
      <alignment horizontal="center" vertical="center"/>
    </xf>
    <xf numFmtId="0" fontId="34" fillId="4" borderId="8" xfId="2" applyFont="1" applyFill="1" applyBorder="1" applyAlignment="1" applyProtection="1">
      <alignment horizontal="center" vertical="center"/>
    </xf>
    <xf numFmtId="14" fontId="19" fillId="4" borderId="8" xfId="2" applyNumberFormat="1" applyFont="1" applyFill="1" applyBorder="1" applyAlignment="1" applyProtection="1">
      <alignment horizontal="center" vertical="center"/>
    </xf>
    <xf numFmtId="0" fontId="9" fillId="4" borderId="0" xfId="2" applyFont="1" applyFill="1" applyAlignment="1" applyProtection="1">
      <alignment horizontal="center" vertical="center"/>
    </xf>
    <xf numFmtId="0" fontId="28" fillId="4" borderId="4" xfId="2" applyFont="1" applyFill="1" applyBorder="1" applyAlignment="1" applyProtection="1">
      <alignment vertical="center"/>
    </xf>
    <xf numFmtId="49" fontId="19" fillId="4" borderId="8" xfId="2" applyNumberFormat="1" applyFill="1" applyBorder="1" applyAlignment="1" applyProtection="1">
      <alignment horizontal="center" vertical="center"/>
    </xf>
    <xf numFmtId="0" fontId="25" fillId="4" borderId="0" xfId="2" applyFont="1" applyFill="1" applyBorder="1" applyAlignment="1" applyProtection="1">
      <alignment vertical="center"/>
    </xf>
    <xf numFmtId="0" fontId="0" fillId="4" borderId="61" xfId="2" applyFont="1" applyFill="1" applyBorder="1" applyAlignment="1" applyProtection="1">
      <alignment horizontal="center" vertical="center"/>
    </xf>
    <xf numFmtId="0" fontId="19" fillId="4" borderId="0" xfId="2" applyFont="1" applyFill="1" applyAlignment="1" applyProtection="1">
      <alignment vertical="center"/>
    </xf>
    <xf numFmtId="0" fontId="19" fillId="4" borderId="61" xfId="2" applyFont="1" applyFill="1" applyBorder="1" applyAlignment="1" applyProtection="1">
      <alignment vertical="center"/>
    </xf>
    <xf numFmtId="0" fontId="19" fillId="4" borderId="0" xfId="2" applyFont="1" applyFill="1" applyProtection="1"/>
    <xf numFmtId="49" fontId="54" fillId="5" borderId="0" xfId="2" applyNumberFormat="1" applyFont="1" applyFill="1" applyBorder="1" applyAlignment="1" applyProtection="1">
      <alignment vertical="center"/>
      <protection locked="0"/>
    </xf>
    <xf numFmtId="49" fontId="51" fillId="2" borderId="76" xfId="0" applyNumberFormat="1" applyFont="1" applyFill="1" applyBorder="1" applyAlignment="1">
      <alignment horizontal="center" vertical="center" wrapText="1"/>
    </xf>
    <xf numFmtId="49" fontId="51" fillId="2" borderId="100" xfId="0" applyNumberFormat="1" applyFont="1" applyFill="1" applyBorder="1" applyAlignment="1">
      <alignment vertical="center"/>
    </xf>
    <xf numFmtId="49" fontId="51" fillId="2" borderId="95" xfId="0" applyNumberFormat="1" applyFont="1" applyFill="1" applyBorder="1" applyAlignment="1">
      <alignment horizontal="center" vertical="center" wrapText="1"/>
    </xf>
    <xf numFmtId="0" fontId="59" fillId="2" borderId="0" xfId="0" applyFont="1" applyFill="1" applyAlignment="1">
      <alignment horizontal="center"/>
    </xf>
    <xf numFmtId="0" fontId="0" fillId="2" borderId="0" xfId="0" applyFill="1" applyAlignment="1">
      <alignment horizontal="center"/>
    </xf>
    <xf numFmtId="49" fontId="0" fillId="2" borderId="61" xfId="0" applyNumberFormat="1" applyFill="1" applyBorder="1" applyAlignment="1">
      <alignment horizontal="center" vertical="center"/>
    </xf>
    <xf numFmtId="0" fontId="0" fillId="2" borderId="63" xfId="0" applyFill="1" applyBorder="1"/>
    <xf numFmtId="0" fontId="0" fillId="2" borderId="64" xfId="0" applyFill="1" applyBorder="1"/>
    <xf numFmtId="0" fontId="0" fillId="2" borderId="65" xfId="0" applyFill="1" applyBorder="1"/>
    <xf numFmtId="0" fontId="0" fillId="2" borderId="66" xfId="0" applyFill="1" applyBorder="1"/>
    <xf numFmtId="0" fontId="0" fillId="2" borderId="67" xfId="0" applyFill="1" applyBorder="1"/>
    <xf numFmtId="0" fontId="1" fillId="2" borderId="140" xfId="0" applyFont="1" applyFill="1" applyBorder="1" applyAlignment="1">
      <alignment horizontal="center" vertical="center" wrapText="1"/>
    </xf>
    <xf numFmtId="0" fontId="22" fillId="2" borderId="62" xfId="0" applyFont="1" applyFill="1" applyBorder="1" applyAlignment="1">
      <alignment horizontal="left" vertical="center" indent="1"/>
    </xf>
    <xf numFmtId="0" fontId="22" fillId="2" borderId="108" xfId="0" applyFont="1" applyFill="1" applyBorder="1" applyAlignment="1">
      <alignment horizontal="left" vertical="center" indent="1"/>
    </xf>
    <xf numFmtId="3" fontId="0" fillId="2" borderId="61" xfId="0" applyNumberFormat="1" applyFill="1" applyBorder="1" applyAlignment="1">
      <alignment horizontal="center" vertical="center"/>
    </xf>
    <xf numFmtId="3" fontId="1" fillId="2" borderId="61" xfId="0" applyNumberFormat="1" applyFont="1" applyFill="1" applyBorder="1" applyAlignment="1">
      <alignment horizontal="center" vertical="center"/>
    </xf>
    <xf numFmtId="3" fontId="0" fillId="2" borderId="61" xfId="0" applyNumberFormat="1" applyFill="1" applyBorder="1" applyAlignment="1" applyProtection="1">
      <alignment horizontal="center" vertical="center"/>
      <protection locked="0"/>
    </xf>
    <xf numFmtId="0" fontId="0" fillId="2" borderId="0" xfId="0" applyFill="1" applyAlignment="1">
      <alignment horizontal="center" vertical="top"/>
    </xf>
    <xf numFmtId="0" fontId="25" fillId="2" borderId="0" xfId="0" applyFont="1" applyFill="1" applyAlignment="1">
      <alignment horizontal="right" vertical="top"/>
    </xf>
    <xf numFmtId="3" fontId="0" fillId="2" borderId="61" xfId="0" applyNumberFormat="1" applyFill="1" applyBorder="1" applyAlignment="1">
      <alignment horizontal="center" vertical="center"/>
    </xf>
    <xf numFmtId="0" fontId="11" fillId="6" borderId="117" xfId="0" applyFont="1" applyFill="1" applyBorder="1" applyAlignment="1">
      <alignment vertical="center" wrapText="1"/>
    </xf>
    <xf numFmtId="0" fontId="11" fillId="2" borderId="117" xfId="0" applyFont="1" applyFill="1" applyBorder="1" applyAlignment="1">
      <alignment horizontal="left" vertical="center" wrapText="1"/>
    </xf>
    <xf numFmtId="0" fontId="13" fillId="6" borderId="117" xfId="0" applyFont="1" applyFill="1" applyBorder="1" applyAlignment="1">
      <alignment horizontal="left" vertical="center" wrapText="1"/>
    </xf>
    <xf numFmtId="0" fontId="11" fillId="2" borderId="117" xfId="0" applyFont="1" applyFill="1" applyBorder="1" applyAlignment="1">
      <alignment vertical="center" wrapText="1"/>
    </xf>
    <xf numFmtId="0" fontId="11" fillId="2" borderId="118" xfId="0" applyFont="1" applyFill="1" applyBorder="1" applyAlignment="1">
      <alignment vertical="center" wrapText="1"/>
    </xf>
    <xf numFmtId="4" fontId="4" fillId="2" borderId="26" xfId="0" applyNumberFormat="1" applyFont="1" applyFill="1" applyBorder="1" applyAlignment="1" applyProtection="1">
      <alignment shrinkToFit="1"/>
    </xf>
    <xf numFmtId="4" fontId="4" fillId="2" borderId="27" xfId="0" applyNumberFormat="1" applyFont="1" applyFill="1" applyBorder="1" applyAlignment="1" applyProtection="1">
      <alignment shrinkToFit="1"/>
    </xf>
    <xf numFmtId="4" fontId="4" fillId="2" borderId="28" xfId="0" applyNumberFormat="1" applyFont="1" applyFill="1" applyBorder="1" applyAlignment="1" applyProtection="1">
      <alignment shrinkToFit="1"/>
    </xf>
    <xf numFmtId="4" fontId="4" fillId="2" borderId="48" xfId="0" applyNumberFormat="1" applyFont="1" applyFill="1" applyBorder="1" applyAlignment="1" applyProtection="1">
      <alignment shrinkToFit="1"/>
    </xf>
    <xf numFmtId="4" fontId="4" fillId="2" borderId="49" xfId="0" applyNumberFormat="1" applyFont="1" applyFill="1" applyBorder="1" applyAlignment="1" applyProtection="1">
      <alignment shrinkToFit="1"/>
    </xf>
    <xf numFmtId="4" fontId="4" fillId="2" borderId="50" xfId="0" applyNumberFormat="1" applyFont="1" applyFill="1" applyBorder="1" applyAlignment="1" applyProtection="1">
      <alignment shrinkToFit="1"/>
    </xf>
    <xf numFmtId="4" fontId="4" fillId="2" borderId="7" xfId="0" applyNumberFormat="1" applyFont="1" applyFill="1" applyBorder="1" applyAlignment="1" applyProtection="1">
      <alignment shrinkToFit="1"/>
    </xf>
    <xf numFmtId="4" fontId="6" fillId="2" borderId="25" xfId="0" applyNumberFormat="1" applyFont="1" applyFill="1" applyBorder="1" applyAlignment="1" applyProtection="1">
      <alignment shrinkToFit="1"/>
    </xf>
    <xf numFmtId="0" fontId="6" fillId="2" borderId="0" xfId="0" applyFont="1" applyFill="1" applyAlignment="1">
      <alignment horizontal="center"/>
    </xf>
    <xf numFmtId="49" fontId="0" fillId="0" borderId="0" xfId="0" applyNumberFormat="1"/>
    <xf numFmtId="49" fontId="0" fillId="0" borderId="0" xfId="0" applyNumberFormat="1" applyAlignment="1">
      <alignment horizontal="center"/>
    </xf>
    <xf numFmtId="166" fontId="0" fillId="0" borderId="0" xfId="0" applyNumberFormat="1" applyAlignment="1">
      <alignment horizontal="center"/>
    </xf>
    <xf numFmtId="49" fontId="1" fillId="0" borderId="0" xfId="0" applyNumberFormat="1" applyFont="1" applyAlignment="1">
      <alignment horizontal="center"/>
    </xf>
    <xf numFmtId="166" fontId="1" fillId="0" borderId="0" xfId="0" applyNumberFormat="1" applyFont="1" applyAlignment="1">
      <alignment horizontal="center"/>
    </xf>
    <xf numFmtId="0" fontId="17" fillId="6" borderId="117" xfId="0" applyFont="1" applyFill="1" applyBorder="1" applyAlignment="1">
      <alignment horizontal="center" vertical="center"/>
    </xf>
    <xf numFmtId="4" fontId="4" fillId="2" borderId="7" xfId="0" applyNumberFormat="1" applyFont="1" applyFill="1" applyBorder="1" applyProtection="1"/>
    <xf numFmtId="0" fontId="19" fillId="2" borderId="0" xfId="2" applyFill="1" applyBorder="1" applyAlignment="1" applyProtection="1">
      <alignment vertical="center"/>
    </xf>
    <xf numFmtId="0" fontId="13" fillId="2" borderId="0" xfId="0" applyNumberFormat="1" applyFont="1" applyFill="1" applyProtection="1"/>
    <xf numFmtId="49" fontId="13" fillId="2" borderId="0" xfId="0" applyNumberFormat="1" applyFont="1" applyFill="1"/>
    <xf numFmtId="49" fontId="31" fillId="2" borderId="61" xfId="0" applyNumberFormat="1" applyFont="1" applyFill="1" applyBorder="1" applyAlignment="1">
      <alignment horizontal="center" vertical="center"/>
    </xf>
    <xf numFmtId="0" fontId="25" fillId="4" borderId="0" xfId="2" applyFont="1" applyFill="1" applyBorder="1" applyAlignment="1" applyProtection="1">
      <alignment horizontal="right" vertical="center"/>
    </xf>
    <xf numFmtId="0" fontId="0" fillId="2" borderId="94" xfId="2" applyFont="1" applyFill="1" applyBorder="1" applyAlignment="1" applyProtection="1">
      <alignment horizontal="left" vertical="center"/>
    </xf>
    <xf numFmtId="3" fontId="0" fillId="2" borderId="130" xfId="2" applyNumberFormat="1" applyFont="1" applyFill="1" applyBorder="1" applyAlignment="1" applyProtection="1">
      <alignment horizontal="center" vertical="center"/>
    </xf>
    <xf numFmtId="0" fontId="0" fillId="2" borderId="123" xfId="2" applyFont="1" applyFill="1" applyBorder="1" applyAlignment="1" applyProtection="1">
      <alignment horizontal="center" vertical="center"/>
    </xf>
    <xf numFmtId="0" fontId="0" fillId="2" borderId="136" xfId="2" applyFont="1" applyFill="1" applyBorder="1" applyAlignment="1" applyProtection="1">
      <alignment horizontal="center" vertical="center"/>
    </xf>
    <xf numFmtId="0" fontId="25" fillId="2" borderId="133" xfId="2" applyFont="1" applyFill="1" applyBorder="1" applyAlignment="1" applyProtection="1">
      <alignment horizontal="center" vertical="center" wrapText="1"/>
    </xf>
    <xf numFmtId="0" fontId="25" fillId="2" borderId="10" xfId="2" applyFont="1" applyFill="1" applyBorder="1" applyAlignment="1" applyProtection="1">
      <alignment horizontal="center" vertical="center" wrapText="1"/>
    </xf>
    <xf numFmtId="3" fontId="0" fillId="2" borderId="61" xfId="2" applyNumberFormat="1" applyFont="1" applyFill="1" applyBorder="1" applyAlignment="1" applyProtection="1">
      <alignment horizontal="center" vertical="center"/>
    </xf>
    <xf numFmtId="3" fontId="0" fillId="2" borderId="124" xfId="2" applyNumberFormat="1" applyFont="1" applyFill="1" applyBorder="1" applyAlignment="1" applyProtection="1">
      <alignment horizontal="center" vertical="center"/>
    </xf>
    <xf numFmtId="49" fontId="1" fillId="0" borderId="0" xfId="0" applyNumberFormat="1" applyFont="1"/>
    <xf numFmtId="3" fontId="69" fillId="0" borderId="0" xfId="0" applyNumberFormat="1" applyFont="1" applyFill="1" applyBorder="1"/>
    <xf numFmtId="0" fontId="69" fillId="0" borderId="0" xfId="0" applyFont="1" applyFill="1"/>
    <xf numFmtId="0" fontId="71" fillId="8" borderId="51" xfId="0" applyFont="1" applyFill="1" applyBorder="1" applyAlignment="1">
      <alignment horizontal="center"/>
    </xf>
    <xf numFmtId="165" fontId="71" fillId="8" borderId="24" xfId="0" applyNumberFormat="1" applyFont="1" applyFill="1" applyBorder="1" applyAlignment="1">
      <alignment horizontal="center"/>
    </xf>
    <xf numFmtId="0" fontId="72" fillId="8" borderId="24" xfId="0" applyFont="1" applyFill="1" applyBorder="1" applyAlignment="1">
      <alignment horizontal="center"/>
    </xf>
    <xf numFmtId="3" fontId="72" fillId="8" borderId="23" xfId="0" applyNumberFormat="1" applyFont="1" applyFill="1" applyBorder="1" applyAlignment="1">
      <alignment horizontal="center"/>
    </xf>
    <xf numFmtId="3" fontId="72" fillId="8" borderId="24" xfId="0" applyNumberFormat="1" applyFont="1" applyFill="1" applyBorder="1" applyAlignment="1">
      <alignment horizontal="center"/>
    </xf>
    <xf numFmtId="0" fontId="70" fillId="9" borderId="56" xfId="0" applyFont="1" applyFill="1" applyBorder="1" applyAlignment="1">
      <alignment horizontal="center"/>
    </xf>
    <xf numFmtId="165" fontId="70" fillId="9" borderId="27" xfId="0" applyNumberFormat="1" applyFont="1" applyFill="1" applyBorder="1" applyAlignment="1" applyProtection="1">
      <alignment horizontal="center"/>
      <protection locked="0"/>
    </xf>
    <xf numFmtId="0" fontId="69" fillId="9" borderId="27" xfId="0" applyFont="1" applyFill="1" applyBorder="1" applyAlignment="1" applyProtection="1">
      <alignment horizontal="left"/>
      <protection locked="0"/>
    </xf>
    <xf numFmtId="0" fontId="69" fillId="9" borderId="57" xfId="0" applyFont="1" applyFill="1" applyBorder="1" applyProtection="1">
      <protection locked="0"/>
    </xf>
    <xf numFmtId="3" fontId="69" fillId="9" borderId="26" xfId="0" applyNumberFormat="1" applyFont="1" applyFill="1" applyBorder="1" applyProtection="1">
      <protection locked="0"/>
    </xf>
    <xf numFmtId="3" fontId="69" fillId="9" borderId="27" xfId="0" applyNumberFormat="1" applyFont="1" applyFill="1" applyBorder="1" applyProtection="1">
      <protection locked="0"/>
    </xf>
    <xf numFmtId="3" fontId="69" fillId="9" borderId="28" xfId="0" applyNumberFormat="1" applyFont="1" applyFill="1" applyBorder="1"/>
    <xf numFmtId="0" fontId="70" fillId="8" borderId="56" xfId="0" applyFont="1" applyFill="1" applyBorder="1" applyAlignment="1">
      <alignment horizontal="center"/>
    </xf>
    <xf numFmtId="165" fontId="70" fillId="8" borderId="27" xfId="0" applyNumberFormat="1" applyFont="1" applyFill="1" applyBorder="1" applyAlignment="1" applyProtection="1">
      <alignment horizontal="center"/>
      <protection locked="0"/>
    </xf>
    <xf numFmtId="0" fontId="69" fillId="8" borderId="27" xfId="0" applyFont="1" applyFill="1" applyBorder="1" applyAlignment="1" applyProtection="1">
      <alignment horizontal="left"/>
      <protection locked="0"/>
    </xf>
    <xf numFmtId="0" fontId="69" fillId="8" borderId="57" xfId="0" applyFont="1" applyFill="1" applyBorder="1" applyProtection="1">
      <protection locked="0"/>
    </xf>
    <xf numFmtId="3" fontId="69" fillId="8" borderId="26" xfId="0" applyNumberFormat="1" applyFont="1" applyFill="1" applyBorder="1" applyProtection="1">
      <protection locked="0"/>
    </xf>
    <xf numFmtId="3" fontId="69" fillId="8" borderId="27" xfId="0" applyNumberFormat="1" applyFont="1" applyFill="1" applyBorder="1" applyProtection="1">
      <protection locked="0"/>
    </xf>
    <xf numFmtId="3" fontId="69" fillId="0" borderId="28" xfId="0" applyNumberFormat="1" applyFont="1" applyFill="1" applyBorder="1"/>
    <xf numFmtId="0" fontId="70" fillId="9" borderId="146" xfId="0" applyFont="1" applyFill="1" applyBorder="1" applyAlignment="1">
      <alignment horizontal="center"/>
    </xf>
    <xf numFmtId="165" fontId="70" fillId="9" borderId="115" xfId="0" applyNumberFormat="1" applyFont="1" applyFill="1" applyBorder="1" applyAlignment="1" applyProtection="1">
      <alignment horizontal="center"/>
      <protection locked="0"/>
    </xf>
    <xf numFmtId="0" fontId="69" fillId="9" borderId="115" xfId="0" applyFont="1" applyFill="1" applyBorder="1" applyAlignment="1" applyProtection="1">
      <alignment horizontal="left"/>
      <protection locked="0"/>
    </xf>
    <xf numFmtId="0" fontId="69" fillId="9" borderId="147" xfId="0" applyFont="1" applyFill="1" applyBorder="1" applyProtection="1">
      <protection locked="0"/>
    </xf>
    <xf numFmtId="3" fontId="69" fillId="9" borderId="148" xfId="0" applyNumberFormat="1" applyFont="1" applyFill="1" applyBorder="1" applyProtection="1">
      <protection locked="0"/>
    </xf>
    <xf numFmtId="3" fontId="69" fillId="9" borderId="115" xfId="0" applyNumberFormat="1" applyFont="1" applyFill="1" applyBorder="1" applyProtection="1">
      <protection locked="0"/>
    </xf>
    <xf numFmtId="3" fontId="69" fillId="9" borderId="149" xfId="0" applyNumberFormat="1" applyFont="1" applyFill="1" applyBorder="1"/>
    <xf numFmtId="0" fontId="70" fillId="8" borderId="101" xfId="0" applyFont="1" applyFill="1" applyBorder="1" applyAlignment="1">
      <alignment horizontal="center"/>
    </xf>
    <xf numFmtId="165" fontId="70" fillId="8" borderId="150" xfId="0" applyNumberFormat="1" applyFont="1" applyFill="1" applyBorder="1" applyAlignment="1" applyProtection="1">
      <alignment horizontal="center"/>
      <protection locked="0"/>
    </xf>
    <xf numFmtId="0" fontId="69" fillId="8" borderId="150" xfId="0" applyFont="1" applyFill="1" applyBorder="1" applyAlignment="1" applyProtection="1">
      <alignment horizontal="left"/>
      <protection locked="0"/>
    </xf>
    <xf numFmtId="0" fontId="69" fillId="8" borderId="151" xfId="0" applyFont="1" applyFill="1" applyBorder="1" applyProtection="1">
      <protection locked="0"/>
    </xf>
    <xf numFmtId="3" fontId="69" fillId="8" borderId="29" xfId="0" applyNumberFormat="1" applyFont="1" applyFill="1" applyBorder="1" applyProtection="1">
      <protection locked="0"/>
    </xf>
    <xf numFmtId="3" fontId="69" fillId="8" borderId="150" xfId="0" applyNumberFormat="1" applyFont="1" applyFill="1" applyBorder="1" applyProtection="1">
      <protection locked="0"/>
    </xf>
    <xf numFmtId="3" fontId="69" fillId="0" borderId="30" xfId="0" applyNumberFormat="1" applyFont="1" applyFill="1" applyBorder="1"/>
    <xf numFmtId="0" fontId="69" fillId="9" borderId="27" xfId="0" applyFont="1" applyFill="1" applyBorder="1" applyAlignment="1" applyProtection="1">
      <alignment horizontal="right"/>
      <protection locked="0"/>
    </xf>
    <xf numFmtId="0" fontId="69" fillId="9" borderId="115" xfId="0" applyFont="1" applyFill="1" applyBorder="1" applyAlignment="1" applyProtection="1">
      <alignment horizontal="right"/>
      <protection locked="0"/>
    </xf>
    <xf numFmtId="0" fontId="69" fillId="8" borderId="27" xfId="0" applyFont="1" applyFill="1" applyBorder="1" applyAlignment="1" applyProtection="1">
      <alignment horizontal="right"/>
      <protection locked="0"/>
    </xf>
    <xf numFmtId="0" fontId="70" fillId="0" borderId="56" xfId="0" applyFont="1" applyFill="1" applyBorder="1" applyAlignment="1">
      <alignment horizontal="center"/>
    </xf>
    <xf numFmtId="165" fontId="70" fillId="0" borderId="27" xfId="0" applyNumberFormat="1" applyFont="1" applyFill="1" applyBorder="1" applyAlignment="1" applyProtection="1">
      <alignment horizontal="center"/>
      <protection locked="0"/>
    </xf>
    <xf numFmtId="0" fontId="69" fillId="0" borderId="27" xfId="0" applyFont="1" applyFill="1" applyBorder="1" applyAlignment="1" applyProtection="1">
      <alignment horizontal="right"/>
      <protection locked="0"/>
    </xf>
    <xf numFmtId="0" fontId="69" fillId="0" borderId="57" xfId="0" applyFont="1" applyFill="1" applyBorder="1" applyProtection="1">
      <protection locked="0"/>
    </xf>
    <xf numFmtId="3" fontId="69" fillId="0" borderId="26" xfId="0" applyNumberFormat="1" applyFont="1" applyFill="1" applyBorder="1" applyProtection="1">
      <protection locked="0"/>
    </xf>
    <xf numFmtId="3" fontId="69" fillId="0" borderId="27" xfId="0" applyNumberFormat="1" applyFont="1" applyFill="1" applyBorder="1" applyProtection="1">
      <protection locked="0"/>
    </xf>
    <xf numFmtId="0" fontId="69" fillId="8" borderId="1" xfId="0" applyFont="1" applyFill="1" applyBorder="1" applyAlignment="1">
      <alignment horizontal="center"/>
    </xf>
    <xf numFmtId="3" fontId="69" fillId="8" borderId="48" xfId="0" applyNumberFormat="1" applyFont="1" applyFill="1" applyBorder="1"/>
    <xf numFmtId="3" fontId="69" fillId="8" borderId="49" xfId="0" applyNumberFormat="1" applyFont="1" applyFill="1" applyBorder="1"/>
    <xf numFmtId="0" fontId="73" fillId="0" borderId="0" xfId="0" applyFont="1" applyFill="1"/>
    <xf numFmtId="0" fontId="69" fillId="0" borderId="0" xfId="0" applyFont="1" applyFill="1" applyBorder="1"/>
    <xf numFmtId="3" fontId="70" fillId="8" borderId="152" xfId="0" applyNumberFormat="1" applyFont="1" applyFill="1" applyBorder="1" applyAlignment="1">
      <alignment horizontal="center"/>
    </xf>
    <xf numFmtId="3" fontId="70" fillId="8" borderId="39" xfId="0" applyNumberFormat="1" applyFont="1" applyFill="1" applyBorder="1" applyAlignment="1">
      <alignment horizontal="center" wrapText="1"/>
    </xf>
    <xf numFmtId="3" fontId="70" fillId="8" borderId="40" xfId="0" applyNumberFormat="1" applyFont="1" applyFill="1" applyBorder="1" applyAlignment="1">
      <alignment horizontal="center"/>
    </xf>
    <xf numFmtId="0" fontId="69" fillId="9" borderId="27" xfId="0" applyFont="1" applyFill="1" applyBorder="1" applyAlignment="1" applyProtection="1">
      <alignment horizontal="center"/>
      <protection locked="0"/>
    </xf>
    <xf numFmtId="0" fontId="69" fillId="8" borderId="27" xfId="0" applyFont="1" applyFill="1" applyBorder="1" applyAlignment="1" applyProtection="1">
      <alignment horizontal="center"/>
      <protection locked="0"/>
    </xf>
    <xf numFmtId="3" fontId="73" fillId="3" borderId="25" xfId="0" applyNumberFormat="1" applyFont="1" applyFill="1" applyBorder="1" applyProtection="1">
      <protection locked="0"/>
    </xf>
    <xf numFmtId="3" fontId="68" fillId="3" borderId="50" xfId="0" applyNumberFormat="1" applyFont="1" applyFill="1" applyBorder="1"/>
    <xf numFmtId="165" fontId="69" fillId="0" borderId="0" xfId="0" applyNumberFormat="1" applyFont="1" applyFill="1" applyBorder="1"/>
    <xf numFmtId="0" fontId="15" fillId="4" borderId="0" xfId="2" applyFont="1" applyFill="1" applyBorder="1" applyAlignment="1" applyProtection="1">
      <alignment horizontal="center" vertical="center"/>
    </xf>
    <xf numFmtId="0" fontId="63" fillId="7" borderId="0" xfId="3" applyAlignment="1">
      <alignment horizontal="center"/>
    </xf>
    <xf numFmtId="0" fontId="3" fillId="2" borderId="18" xfId="0" applyFont="1" applyFill="1" applyBorder="1" applyAlignment="1">
      <alignment horizontal="center"/>
    </xf>
    <xf numFmtId="0" fontId="3" fillId="2" borderId="17" xfId="0" applyFont="1" applyFill="1" applyBorder="1" applyAlignment="1">
      <alignment horizontal="center"/>
    </xf>
    <xf numFmtId="0" fontId="3" fillId="2" borderId="19" xfId="0" applyFont="1" applyFill="1" applyBorder="1" applyAlignment="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xf numFmtId="3" fontId="5" fillId="2" borderId="45" xfId="0" applyNumberFormat="1" applyFont="1" applyFill="1" applyBorder="1" applyAlignment="1">
      <alignment horizontal="center" wrapText="1"/>
    </xf>
    <xf numFmtId="3" fontId="5" fillId="2" borderId="38" xfId="0" applyNumberFormat="1" applyFont="1" applyFill="1" applyBorder="1" applyAlignment="1">
      <alignment horizontal="center"/>
    </xf>
    <xf numFmtId="3" fontId="5" fillId="2" borderId="46" xfId="0" applyNumberFormat="1" applyFont="1" applyFill="1" applyBorder="1" applyAlignment="1">
      <alignment horizontal="center" wrapText="1"/>
    </xf>
    <xf numFmtId="3" fontId="5" fillId="2" borderId="39" xfId="0" applyNumberFormat="1" applyFont="1" applyFill="1" applyBorder="1" applyAlignment="1">
      <alignment horizontal="center"/>
    </xf>
    <xf numFmtId="3" fontId="4" fillId="2" borderId="6" xfId="0" applyNumberFormat="1" applyFont="1" applyFill="1" applyBorder="1" applyAlignment="1">
      <alignment horizontal="center"/>
    </xf>
    <xf numFmtId="3" fontId="4" fillId="2" borderId="0" xfId="0" applyNumberFormat="1" applyFont="1" applyFill="1" applyBorder="1" applyAlignment="1">
      <alignment horizontal="center"/>
    </xf>
    <xf numFmtId="3" fontId="4" fillId="2" borderId="5" xfId="0" applyNumberFormat="1" applyFont="1" applyFill="1" applyBorder="1" applyAlignment="1">
      <alignment horizontal="center"/>
    </xf>
    <xf numFmtId="0" fontId="4" fillId="2" borderId="9" xfId="0" applyFont="1" applyFill="1" applyBorder="1" applyAlignment="1">
      <alignment horizontal="center" wrapText="1"/>
    </xf>
    <xf numFmtId="0" fontId="4" fillId="2" borderId="13" xfId="0" applyFont="1" applyFill="1" applyBorder="1" applyAlignment="1">
      <alignment horizontal="center"/>
    </xf>
    <xf numFmtId="0" fontId="4" fillId="2" borderId="10" xfId="0" applyFont="1" applyFill="1" applyBorder="1" applyAlignment="1">
      <alignment horizontal="center" wrapText="1"/>
    </xf>
    <xf numFmtId="0" fontId="4" fillId="2" borderId="14" xfId="0" applyFont="1" applyFill="1" applyBorder="1" applyAlignment="1">
      <alignment horizontal="center"/>
    </xf>
    <xf numFmtId="3" fontId="5" fillId="2" borderId="47" xfId="0" applyNumberFormat="1" applyFont="1" applyFill="1" applyBorder="1" applyAlignment="1">
      <alignment horizontal="center"/>
    </xf>
    <xf numFmtId="3" fontId="5" fillId="2" borderId="40" xfId="0" applyNumberFormat="1" applyFont="1" applyFill="1" applyBorder="1" applyAlignment="1">
      <alignment horizontal="center"/>
    </xf>
    <xf numFmtId="3" fontId="4" fillId="2" borderId="18" xfId="0" applyNumberFormat="1" applyFont="1" applyFill="1" applyBorder="1" applyAlignment="1">
      <alignment horizontal="center"/>
    </xf>
    <xf numFmtId="3" fontId="4" fillId="2" borderId="17" xfId="0" applyNumberFormat="1" applyFont="1" applyFill="1" applyBorder="1" applyAlignment="1">
      <alignment horizontal="center"/>
    </xf>
    <xf numFmtId="3" fontId="4" fillId="2" borderId="19" xfId="0" applyNumberFormat="1" applyFont="1" applyFill="1" applyBorder="1" applyAlignment="1">
      <alignment horizontal="center"/>
    </xf>
    <xf numFmtId="3" fontId="4" fillId="2" borderId="18" xfId="0" applyNumberFormat="1" applyFont="1" applyFill="1" applyBorder="1" applyAlignment="1">
      <alignment horizontal="center" wrapText="1"/>
    </xf>
    <xf numFmtId="3" fontId="4" fillId="2" borderId="1" xfId="0" applyNumberFormat="1" applyFont="1" applyFill="1" applyBorder="1" applyAlignment="1">
      <alignment horizontal="center"/>
    </xf>
    <xf numFmtId="3" fontId="4" fillId="2" borderId="2" xfId="0" applyNumberFormat="1" applyFont="1" applyFill="1" applyBorder="1" applyAlignment="1">
      <alignment horizontal="center"/>
    </xf>
    <xf numFmtId="3" fontId="4" fillId="2" borderId="7" xfId="0" applyNumberFormat="1" applyFont="1" applyFill="1" applyBorder="1" applyAlignment="1">
      <alignment horizontal="center"/>
    </xf>
    <xf numFmtId="3" fontId="4" fillId="2" borderId="1" xfId="0" applyNumberFormat="1" applyFont="1" applyFill="1" applyBorder="1" applyAlignment="1">
      <alignment horizontal="right"/>
    </xf>
    <xf numFmtId="3" fontId="4" fillId="2" borderId="2" xfId="0" applyNumberFormat="1" applyFont="1" applyFill="1" applyBorder="1" applyAlignment="1">
      <alignment horizontal="right"/>
    </xf>
    <xf numFmtId="165" fontId="69" fillId="8" borderId="2" xfId="0" applyNumberFormat="1" applyFont="1" applyFill="1" applyBorder="1" applyAlignment="1">
      <alignment horizontal="center"/>
    </xf>
    <xf numFmtId="165" fontId="69" fillId="8" borderId="7" xfId="0" applyNumberFormat="1" applyFont="1" applyFill="1" applyBorder="1" applyAlignment="1">
      <alignment horizontal="center"/>
    </xf>
    <xf numFmtId="3" fontId="70" fillId="8" borderId="17" xfId="0" applyNumberFormat="1" applyFont="1" applyFill="1" applyBorder="1" applyAlignment="1">
      <alignment horizontal="center"/>
    </xf>
    <xf numFmtId="3" fontId="70" fillId="8" borderId="19" xfId="0" applyNumberFormat="1" applyFont="1" applyFill="1" applyBorder="1" applyAlignment="1">
      <alignment horizontal="center"/>
    </xf>
    <xf numFmtId="0" fontId="68" fillId="8" borderId="18" xfId="0" applyFont="1" applyFill="1" applyBorder="1" applyAlignment="1">
      <alignment horizontal="center"/>
    </xf>
    <xf numFmtId="0" fontId="68" fillId="8" borderId="17" xfId="0" applyFont="1" applyFill="1" applyBorder="1" applyAlignment="1">
      <alignment horizontal="center"/>
    </xf>
    <xf numFmtId="165" fontId="70" fillId="8" borderId="17" xfId="0" applyNumberFormat="1" applyFont="1" applyFill="1" applyBorder="1" applyAlignment="1">
      <alignment horizontal="center" wrapText="1"/>
    </xf>
    <xf numFmtId="165" fontId="70" fillId="8" borderId="4" xfId="0" applyNumberFormat="1" applyFont="1" applyFill="1" applyBorder="1" applyAlignment="1">
      <alignment horizontal="center" wrapText="1"/>
    </xf>
    <xf numFmtId="0" fontId="70" fillId="8" borderId="18" xfId="0" applyFont="1" applyFill="1" applyBorder="1" applyAlignment="1">
      <alignment horizontal="center"/>
    </xf>
    <xf numFmtId="0" fontId="70" fillId="8" borderId="3" xfId="0" applyFont="1" applyFill="1" applyBorder="1" applyAlignment="1">
      <alignment horizontal="center"/>
    </xf>
    <xf numFmtId="0" fontId="70" fillId="8" borderId="17" xfId="0" applyFont="1" applyFill="1" applyBorder="1" applyAlignment="1">
      <alignment horizontal="center"/>
    </xf>
    <xf numFmtId="0" fontId="70" fillId="8" borderId="4" xfId="0" applyFont="1" applyFill="1" applyBorder="1" applyAlignment="1">
      <alignment horizontal="center"/>
    </xf>
    <xf numFmtId="0" fontId="16" fillId="2" borderId="66" xfId="0" applyFont="1" applyFill="1" applyBorder="1" applyAlignment="1">
      <alignment horizontal="center"/>
    </xf>
    <xf numFmtId="0" fontId="13" fillId="2" borderId="0" xfId="0" applyFont="1" applyFill="1" applyAlignment="1" applyProtection="1">
      <alignment horizontal="left"/>
    </xf>
    <xf numFmtId="3" fontId="9" fillId="2" borderId="80" xfId="0" applyNumberFormat="1" applyFont="1" applyFill="1" applyBorder="1" applyAlignment="1">
      <alignment horizontal="center" vertical="center"/>
    </xf>
    <xf numFmtId="3" fontId="9" fillId="2" borderId="43" xfId="0" applyNumberFormat="1" applyFont="1" applyFill="1" applyBorder="1" applyAlignment="1">
      <alignment horizontal="center" vertical="center"/>
    </xf>
    <xf numFmtId="0" fontId="11" fillId="2" borderId="62" xfId="0" applyFont="1" applyFill="1" applyBorder="1" applyAlignment="1">
      <alignment horizontal="center" wrapText="1"/>
    </xf>
    <xf numFmtId="0" fontId="11" fillId="2" borderId="63" xfId="0" applyFont="1" applyFill="1" applyBorder="1" applyAlignment="1">
      <alignment horizontal="center" wrapText="1"/>
    </xf>
    <xf numFmtId="0" fontId="11" fillId="2" borderId="64" xfId="0" applyFont="1" applyFill="1" applyBorder="1" applyAlignment="1">
      <alignment horizontal="center" wrapText="1"/>
    </xf>
    <xf numFmtId="49" fontId="51" fillId="2" borderId="75" xfId="0" applyNumberFormat="1" applyFont="1" applyFill="1" applyBorder="1" applyAlignment="1">
      <alignment horizontal="center" vertical="center" wrapText="1"/>
    </xf>
    <xf numFmtId="49" fontId="51" fillId="2" borderId="41" xfId="0" applyNumberFormat="1" applyFont="1" applyFill="1" applyBorder="1" applyAlignment="1">
      <alignment horizontal="center" vertical="center" wrapText="1"/>
    </xf>
    <xf numFmtId="49" fontId="51" fillId="2" borderId="69" xfId="0" applyNumberFormat="1" applyFont="1" applyFill="1" applyBorder="1" applyAlignment="1">
      <alignment horizontal="center" vertical="center" wrapText="1"/>
    </xf>
    <xf numFmtId="0" fontId="9" fillId="2" borderId="41" xfId="0" applyNumberFormat="1" applyFont="1" applyFill="1" applyBorder="1" applyAlignment="1">
      <alignment horizontal="center" vertical="center" wrapText="1"/>
    </xf>
    <xf numFmtId="0" fontId="9" fillId="2" borderId="32" xfId="0" applyNumberFormat="1" applyFont="1" applyFill="1" applyBorder="1" applyAlignment="1">
      <alignment horizontal="center" vertical="center" wrapText="1"/>
    </xf>
    <xf numFmtId="0" fontId="9" fillId="2" borderId="33" xfId="0" applyNumberFormat="1" applyFont="1" applyFill="1" applyBorder="1" applyAlignment="1">
      <alignment horizontal="center" vertical="center" wrapText="1"/>
    </xf>
    <xf numFmtId="49" fontId="9" fillId="2" borderId="31" xfId="0" applyNumberFormat="1" applyFont="1" applyFill="1" applyBorder="1" applyAlignment="1">
      <alignment horizontal="left" vertical="center" wrapText="1"/>
    </xf>
    <xf numFmtId="49" fontId="9" fillId="2" borderId="69" xfId="0" applyNumberFormat="1" applyFont="1" applyFill="1" applyBorder="1" applyAlignment="1">
      <alignment horizontal="left" vertical="center" wrapText="1"/>
    </xf>
    <xf numFmtId="3" fontId="9" fillId="2" borderId="77" xfId="0" applyNumberFormat="1" applyFont="1" applyFill="1" applyBorder="1" applyAlignment="1">
      <alignment horizontal="center" vertical="center"/>
    </xf>
    <xf numFmtId="3" fontId="9" fillId="2" borderId="78" xfId="0" applyNumberFormat="1" applyFont="1" applyFill="1" applyBorder="1" applyAlignment="1">
      <alignment horizontal="center" vertical="center"/>
    </xf>
    <xf numFmtId="3" fontId="9" fillId="2" borderId="79" xfId="0" applyNumberFormat="1" applyFont="1" applyFill="1" applyBorder="1" applyAlignment="1">
      <alignment horizontal="center" vertical="center"/>
    </xf>
    <xf numFmtId="3" fontId="9" fillId="2" borderId="71" xfId="0" applyNumberFormat="1" applyFont="1" applyFill="1" applyBorder="1" applyAlignment="1">
      <alignment horizontal="center" vertical="center"/>
    </xf>
    <xf numFmtId="3" fontId="9" fillId="2" borderId="83" xfId="0" applyNumberFormat="1" applyFont="1" applyFill="1" applyBorder="1" applyAlignment="1">
      <alignment horizontal="center" vertical="center"/>
    </xf>
    <xf numFmtId="3" fontId="9" fillId="2" borderId="82" xfId="0" applyNumberFormat="1" applyFont="1" applyFill="1" applyBorder="1" applyAlignment="1">
      <alignment horizontal="center" vertical="center"/>
    </xf>
    <xf numFmtId="3" fontId="9" fillId="2" borderId="84"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73" xfId="0" applyNumberFormat="1" applyFont="1" applyFill="1" applyBorder="1" applyAlignment="1">
      <alignment horizontal="center" vertical="center"/>
    </xf>
    <xf numFmtId="0" fontId="10" fillId="2" borderId="34" xfId="0" applyFont="1" applyFill="1" applyBorder="1" applyAlignment="1">
      <alignment horizontal="left" vertical="center"/>
    </xf>
    <xf numFmtId="0" fontId="10" fillId="2" borderId="72" xfId="0" applyFont="1" applyFill="1" applyBorder="1" applyAlignment="1">
      <alignment horizontal="left" vertical="center"/>
    </xf>
    <xf numFmtId="3" fontId="9" fillId="2" borderId="85" xfId="0" applyNumberFormat="1" applyFont="1" applyFill="1" applyBorder="1" applyAlignment="1">
      <alignment horizontal="center" vertical="center"/>
    </xf>
    <xf numFmtId="3" fontId="9" fillId="2" borderId="86" xfId="0" applyNumberFormat="1" applyFont="1" applyFill="1" applyBorder="1" applyAlignment="1">
      <alignment horizontal="center" vertical="center"/>
    </xf>
    <xf numFmtId="3" fontId="9" fillId="2" borderId="87" xfId="0" applyNumberFormat="1" applyFont="1" applyFill="1" applyBorder="1" applyAlignment="1">
      <alignment horizontal="center" vertical="center"/>
    </xf>
    <xf numFmtId="3" fontId="9" fillId="2" borderId="81" xfId="0" applyNumberFormat="1" applyFont="1" applyFill="1" applyBorder="1" applyAlignment="1" applyProtection="1">
      <alignment horizontal="center" vertical="center"/>
      <protection locked="0"/>
    </xf>
    <xf numFmtId="3" fontId="9" fillId="2" borderId="82" xfId="0" applyNumberFormat="1" applyFont="1" applyFill="1" applyBorder="1" applyAlignment="1" applyProtection="1">
      <alignment horizontal="center" vertical="center"/>
      <protection locked="0"/>
    </xf>
    <xf numFmtId="3" fontId="9" fillId="2" borderId="90" xfId="0" applyNumberFormat="1" applyFont="1" applyFill="1" applyBorder="1" applyAlignment="1">
      <alignment horizontal="center" vertical="center"/>
    </xf>
    <xf numFmtId="0" fontId="9" fillId="2" borderId="38" xfId="0" applyFont="1" applyFill="1" applyBorder="1" applyAlignment="1">
      <alignment horizontal="left" vertical="center"/>
    </xf>
    <xf numFmtId="0" fontId="9" fillId="2" borderId="74" xfId="0" applyFont="1" applyFill="1" applyBorder="1" applyAlignment="1">
      <alignment horizontal="left" vertical="center"/>
    </xf>
    <xf numFmtId="3" fontId="9" fillId="2" borderId="57" xfId="0" applyNumberFormat="1" applyFont="1" applyFill="1" applyBorder="1" applyAlignment="1">
      <alignment horizontal="center" vertical="center"/>
    </xf>
    <xf numFmtId="3" fontId="9" fillId="2" borderId="93" xfId="0" applyNumberFormat="1" applyFont="1" applyFill="1" applyBorder="1" applyAlignment="1">
      <alignment horizontal="center" vertical="center"/>
    </xf>
    <xf numFmtId="0" fontId="9" fillId="2" borderId="36" xfId="0" applyFont="1" applyFill="1" applyBorder="1" applyAlignment="1">
      <alignment horizontal="left" vertical="center"/>
    </xf>
    <xf numFmtId="0" fontId="9" fillId="2" borderId="73"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70"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71" xfId="0" applyFont="1" applyFill="1" applyBorder="1" applyAlignment="1">
      <alignment horizontal="left" vertical="center"/>
    </xf>
    <xf numFmtId="3" fontId="9" fillId="2" borderId="91" xfId="0" applyNumberFormat="1" applyFont="1" applyFill="1" applyBorder="1" applyAlignment="1">
      <alignment horizontal="center" vertical="center"/>
    </xf>
    <xf numFmtId="3" fontId="9" fillId="2" borderId="68" xfId="0" applyNumberFormat="1" applyFont="1" applyFill="1" applyBorder="1" applyAlignment="1">
      <alignment horizontal="center" vertical="center"/>
    </xf>
    <xf numFmtId="3" fontId="9" fillId="2" borderId="92" xfId="0" applyNumberFormat="1" applyFont="1" applyFill="1" applyBorder="1" applyAlignment="1">
      <alignment horizontal="center" vertical="center"/>
    </xf>
    <xf numFmtId="3" fontId="9" fillId="2" borderId="89" xfId="0" applyNumberFormat="1" applyFont="1" applyFill="1" applyBorder="1" applyAlignment="1">
      <alignment horizontal="center" vertical="center"/>
    </xf>
    <xf numFmtId="3" fontId="9" fillId="2" borderId="94" xfId="0" applyNumberFormat="1" applyFont="1" applyFill="1" applyBorder="1" applyAlignment="1">
      <alignment horizontal="center" vertical="center"/>
    </xf>
    <xf numFmtId="3" fontId="9" fillId="2" borderId="88" xfId="0" applyNumberFormat="1" applyFont="1" applyFill="1" applyBorder="1" applyAlignment="1">
      <alignment horizontal="center" vertical="center"/>
    </xf>
    <xf numFmtId="0" fontId="10" fillId="2" borderId="106" xfId="0" applyFont="1" applyFill="1" applyBorder="1" applyAlignment="1">
      <alignment horizontal="left" vertical="center" wrapText="1"/>
    </xf>
    <xf numFmtId="0" fontId="10" fillId="2" borderId="64" xfId="0" applyFont="1" applyFill="1" applyBorder="1" applyAlignment="1">
      <alignment horizontal="left" vertical="center" wrapText="1"/>
    </xf>
    <xf numFmtId="0" fontId="10" fillId="2" borderId="101" xfId="0" applyFont="1" applyFill="1" applyBorder="1" applyAlignment="1">
      <alignment horizontal="left" vertical="center" wrapText="1"/>
    </xf>
    <xf numFmtId="0" fontId="10" fillId="2" borderId="107" xfId="0" applyFont="1" applyFill="1" applyBorder="1" applyAlignment="1">
      <alignment horizontal="left" vertical="center" wrapText="1"/>
    </xf>
    <xf numFmtId="0" fontId="9" fillId="2" borderId="108" xfId="0" applyFont="1" applyFill="1" applyBorder="1" applyAlignment="1">
      <alignment horizontal="center" vertical="center"/>
    </xf>
    <xf numFmtId="0" fontId="9" fillId="2" borderId="96" xfId="0" applyFont="1" applyFill="1" applyBorder="1" applyAlignment="1">
      <alignment horizontal="center" vertical="center"/>
    </xf>
    <xf numFmtId="3" fontId="9" fillId="2" borderId="62" xfId="0" applyNumberFormat="1" applyFont="1" applyFill="1" applyBorder="1" applyAlignment="1">
      <alignment horizontal="center" vertical="center"/>
    </xf>
    <xf numFmtId="3" fontId="9" fillId="2" borderId="109" xfId="0" applyNumberFormat="1" applyFont="1" applyFill="1" applyBorder="1" applyAlignment="1">
      <alignment horizontal="center" vertical="center"/>
    </xf>
    <xf numFmtId="3" fontId="9" fillId="2" borderId="105" xfId="0" applyNumberFormat="1" applyFont="1" applyFill="1" applyBorder="1" applyAlignment="1">
      <alignment horizontal="center" vertical="center"/>
    </xf>
    <xf numFmtId="3" fontId="9" fillId="2" borderId="42" xfId="0" applyNumberFormat="1" applyFont="1" applyFill="1" applyBorder="1" applyAlignment="1">
      <alignment horizontal="center" vertical="center"/>
    </xf>
    <xf numFmtId="3" fontId="9" fillId="2" borderId="110" xfId="0" applyNumberFormat="1" applyFont="1" applyFill="1" applyBorder="1" applyAlignment="1">
      <alignment horizontal="center" vertical="center"/>
    </xf>
    <xf numFmtId="3" fontId="9" fillId="2" borderId="111" xfId="0" applyNumberFormat="1" applyFont="1" applyFill="1" applyBorder="1" applyAlignment="1">
      <alignment horizontal="center" vertical="center"/>
    </xf>
    <xf numFmtId="3" fontId="9" fillId="2" borderId="70" xfId="0" applyNumberFormat="1" applyFont="1" applyFill="1" applyBorder="1" applyAlignment="1">
      <alignment horizontal="center" vertical="center"/>
    </xf>
    <xf numFmtId="3" fontId="9" fillId="2" borderId="104" xfId="0" applyNumberFormat="1" applyFont="1" applyFill="1" applyBorder="1" applyAlignment="1">
      <alignment horizontal="center" vertical="center"/>
    </xf>
    <xf numFmtId="49" fontId="10" fillId="2" borderId="112" xfId="0" applyNumberFormat="1" applyFont="1" applyFill="1" applyBorder="1" applyAlignment="1">
      <alignment horizontal="left" vertical="center" wrapText="1"/>
    </xf>
    <xf numFmtId="49" fontId="10" fillId="2" borderId="113" xfId="0" applyNumberFormat="1" applyFont="1" applyFill="1" applyBorder="1" applyAlignment="1">
      <alignment horizontal="left" vertical="center" wrapText="1"/>
    </xf>
    <xf numFmtId="49" fontId="9" fillId="2" borderId="108" xfId="0" applyNumberFormat="1" applyFont="1" applyFill="1" applyBorder="1" applyAlignment="1">
      <alignment horizontal="center" vertical="center"/>
    </xf>
    <xf numFmtId="49" fontId="9" fillId="2" borderId="96" xfId="0" applyNumberFormat="1" applyFont="1" applyFill="1" applyBorder="1" applyAlignment="1">
      <alignment horizontal="center" vertical="center"/>
    </xf>
    <xf numFmtId="3" fontId="9" fillId="2" borderId="114"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3" fontId="1" fillId="2" borderId="61" xfId="0" applyNumberFormat="1" applyFont="1" applyFill="1" applyBorder="1" applyAlignment="1">
      <alignment horizontal="center" vertical="center"/>
    </xf>
    <xf numFmtId="4" fontId="22" fillId="2" borderId="62" xfId="0" applyNumberFormat="1" applyFont="1" applyFill="1" applyBorder="1" applyAlignment="1">
      <alignment horizontal="left" vertical="center" indent="1"/>
    </xf>
    <xf numFmtId="4" fontId="22" fillId="2" borderId="64" xfId="0" applyNumberFormat="1" applyFont="1" applyFill="1" applyBorder="1" applyAlignment="1">
      <alignment horizontal="left" vertical="center" indent="1"/>
    </xf>
    <xf numFmtId="0" fontId="1" fillId="2" borderId="65" xfId="0" applyFont="1" applyFill="1" applyBorder="1" applyAlignment="1">
      <alignment horizontal="center" vertical="center" wrapText="1"/>
    </xf>
    <xf numFmtId="0" fontId="1" fillId="2" borderId="67" xfId="0" applyFont="1" applyFill="1" applyBorder="1" applyAlignment="1">
      <alignment horizontal="center" vertical="center" wrapText="1"/>
    </xf>
    <xf numFmtId="4" fontId="22" fillId="2" borderId="63" xfId="0" applyNumberFormat="1" applyFont="1" applyFill="1" applyBorder="1" applyAlignment="1">
      <alignment horizontal="left" vertical="center" indent="1"/>
    </xf>
    <xf numFmtId="0" fontId="0" fillId="2" borderId="61" xfId="0" applyFill="1" applyBorder="1" applyAlignment="1">
      <alignment horizontal="left" vertical="center"/>
    </xf>
    <xf numFmtId="3" fontId="0" fillId="2" borderId="61" xfId="0" applyNumberFormat="1" applyFill="1" applyBorder="1" applyAlignment="1" applyProtection="1">
      <alignment horizontal="center" vertical="center"/>
      <protection locked="0"/>
    </xf>
    <xf numFmtId="3" fontId="0" fillId="2" borderId="61" xfId="0" applyNumberFormat="1" applyFill="1" applyBorder="1" applyAlignment="1">
      <alignment horizontal="center" vertical="center"/>
    </xf>
    <xf numFmtId="0" fontId="22" fillId="2" borderId="61" xfId="0" applyFont="1" applyFill="1" applyBorder="1" applyAlignment="1">
      <alignment horizontal="center" vertical="center" wrapText="1"/>
    </xf>
    <xf numFmtId="0" fontId="0" fillId="2" borderId="61" xfId="0" applyFill="1" applyBorder="1" applyAlignment="1">
      <alignment horizontal="center" vertical="center" wrapText="1"/>
    </xf>
    <xf numFmtId="0" fontId="0" fillId="2" borderId="61" xfId="0" applyFill="1" applyBorder="1" applyAlignment="1">
      <alignment horizontal="center"/>
    </xf>
    <xf numFmtId="0" fontId="37" fillId="2" borderId="61" xfId="0" applyFont="1" applyFill="1" applyBorder="1" applyAlignment="1">
      <alignment horizontal="center" vertical="center" wrapText="1"/>
    </xf>
    <xf numFmtId="0" fontId="31" fillId="2" borderId="61" xfId="0" applyFont="1" applyFill="1" applyBorder="1" applyAlignment="1">
      <alignment horizontal="left" vertical="center" wrapText="1"/>
    </xf>
    <xf numFmtId="0" fontId="1" fillId="2" borderId="62"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122"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0" fillId="2" borderId="0" xfId="0" applyFill="1" applyAlignment="1">
      <alignment horizontal="center" wrapText="1"/>
    </xf>
    <xf numFmtId="0" fontId="0" fillId="2" borderId="66" xfId="0" applyFill="1" applyBorder="1" applyAlignment="1">
      <alignment horizontal="center" wrapText="1"/>
    </xf>
    <xf numFmtId="0" fontId="1" fillId="2" borderId="61" xfId="0" applyFont="1" applyFill="1" applyBorder="1" applyAlignment="1">
      <alignment horizontal="left" vertical="center"/>
    </xf>
    <xf numFmtId="0" fontId="58" fillId="2" borderId="0" xfId="0" applyFont="1" applyFill="1" applyAlignment="1">
      <alignment horizontal="center" vertical="center" wrapText="1"/>
    </xf>
    <xf numFmtId="0" fontId="60" fillId="2" borderId="1" xfId="0" applyFont="1" applyFill="1" applyBorder="1" applyAlignment="1">
      <alignment horizontal="center" vertical="center"/>
    </xf>
    <xf numFmtId="0" fontId="60" fillId="2" borderId="2" xfId="0" applyFont="1" applyFill="1" applyBorder="1" applyAlignment="1">
      <alignment horizontal="center" vertical="center"/>
    </xf>
    <xf numFmtId="0" fontId="60" fillId="2" borderId="7" xfId="0" applyFont="1" applyFill="1" applyBorder="1" applyAlignment="1">
      <alignment horizontal="center" vertical="center"/>
    </xf>
    <xf numFmtId="0" fontId="58" fillId="2" borderId="0" xfId="0" applyFont="1" applyFill="1" applyAlignment="1">
      <alignment horizontal="center" wrapText="1"/>
    </xf>
    <xf numFmtId="0" fontId="58" fillId="2" borderId="66" xfId="0" applyFont="1" applyFill="1" applyBorder="1" applyAlignment="1">
      <alignment horizontal="center" wrapText="1"/>
    </xf>
    <xf numFmtId="0" fontId="4" fillId="2" borderId="18" xfId="0" applyFont="1" applyFill="1" applyBorder="1" applyAlignment="1" applyProtection="1">
      <alignment horizontal="center"/>
    </xf>
    <xf numFmtId="0" fontId="4" fillId="2" borderId="17" xfId="0" applyFont="1" applyFill="1" applyBorder="1" applyAlignment="1" applyProtection="1">
      <alignment horizontal="center"/>
    </xf>
    <xf numFmtId="0" fontId="4" fillId="2" borderId="19" xfId="0" applyFont="1" applyFill="1" applyBorder="1" applyAlignment="1" applyProtection="1">
      <alignment horizontal="center"/>
    </xf>
    <xf numFmtId="3" fontId="4" fillId="2" borderId="1" xfId="0" applyNumberFormat="1" applyFont="1" applyFill="1" applyBorder="1" applyAlignment="1" applyProtection="1">
      <alignment horizontal="right"/>
    </xf>
    <xf numFmtId="3" fontId="4" fillId="2" borderId="2" xfId="0" applyNumberFormat="1" applyFont="1" applyFill="1" applyBorder="1" applyAlignment="1" applyProtection="1">
      <alignment horizontal="right"/>
    </xf>
    <xf numFmtId="3" fontId="4" fillId="2" borderId="2" xfId="0" applyNumberFormat="1" applyFont="1" applyFill="1" applyBorder="1" applyAlignment="1" applyProtection="1">
      <alignment horizontal="center"/>
    </xf>
    <xf numFmtId="3" fontId="4" fillId="2" borderId="7" xfId="0" applyNumberFormat="1" applyFont="1" applyFill="1" applyBorder="1" applyAlignment="1" applyProtection="1">
      <alignment horizontal="center"/>
    </xf>
    <xf numFmtId="3" fontId="4" fillId="2" borderId="1" xfId="0" applyNumberFormat="1" applyFont="1" applyFill="1" applyBorder="1" applyAlignment="1" applyProtection="1">
      <alignment horizontal="center"/>
    </xf>
    <xf numFmtId="3" fontId="5" fillId="2" borderId="45" xfId="0" applyNumberFormat="1" applyFont="1" applyFill="1" applyBorder="1" applyAlignment="1" applyProtection="1">
      <alignment horizontal="center" wrapText="1"/>
    </xf>
    <xf numFmtId="3" fontId="5" fillId="2" borderId="38" xfId="0" applyNumberFormat="1" applyFont="1" applyFill="1" applyBorder="1" applyAlignment="1" applyProtection="1">
      <alignment horizontal="center"/>
    </xf>
    <xf numFmtId="3" fontId="5" fillId="2" borderId="46" xfId="0" applyNumberFormat="1" applyFont="1" applyFill="1" applyBorder="1" applyAlignment="1" applyProtection="1">
      <alignment horizontal="center" wrapText="1"/>
    </xf>
    <xf numFmtId="3" fontId="5" fillId="2" borderId="39" xfId="0" applyNumberFormat="1" applyFont="1" applyFill="1" applyBorder="1" applyAlignment="1" applyProtection="1">
      <alignment horizontal="center"/>
    </xf>
    <xf numFmtId="3" fontId="5" fillId="2" borderId="47" xfId="0" applyNumberFormat="1" applyFont="1" applyFill="1" applyBorder="1" applyAlignment="1" applyProtection="1">
      <alignment horizontal="center"/>
    </xf>
    <xf numFmtId="3" fontId="5" fillId="2" borderId="40" xfId="0" applyNumberFormat="1" applyFont="1" applyFill="1" applyBorder="1" applyAlignment="1" applyProtection="1">
      <alignment horizontal="center"/>
    </xf>
    <xf numFmtId="3" fontId="4" fillId="2" borderId="18" xfId="0" applyNumberFormat="1" applyFont="1" applyFill="1" applyBorder="1" applyAlignment="1" applyProtection="1">
      <alignment horizontal="center"/>
    </xf>
    <xf numFmtId="3" fontId="4" fillId="2" borderId="17" xfId="0" applyNumberFormat="1" applyFont="1" applyFill="1" applyBorder="1" applyAlignment="1" applyProtection="1">
      <alignment horizontal="center"/>
    </xf>
    <xf numFmtId="3" fontId="4" fillId="2" borderId="19" xfId="0" applyNumberFormat="1" applyFont="1" applyFill="1" applyBorder="1" applyAlignment="1" applyProtection="1">
      <alignment horizontal="center"/>
    </xf>
    <xf numFmtId="0" fontId="3" fillId="2" borderId="18"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19"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3" fontId="4" fillId="2" borderId="18" xfId="0" applyNumberFormat="1" applyFont="1" applyFill="1" applyBorder="1" applyAlignment="1" applyProtection="1">
      <alignment horizontal="center" wrapText="1"/>
    </xf>
    <xf numFmtId="3" fontId="4" fillId="2" borderId="6" xfId="0" applyNumberFormat="1" applyFont="1" applyFill="1" applyBorder="1" applyAlignment="1" applyProtection="1">
      <alignment horizontal="center"/>
    </xf>
    <xf numFmtId="3" fontId="4" fillId="2" borderId="5" xfId="0" applyNumberFormat="1" applyFont="1" applyFill="1" applyBorder="1" applyAlignment="1" applyProtection="1">
      <alignment horizontal="center"/>
    </xf>
    <xf numFmtId="0" fontId="4" fillId="2" borderId="9" xfId="0" applyFont="1" applyFill="1" applyBorder="1" applyAlignment="1" applyProtection="1">
      <alignment horizontal="center" wrapText="1"/>
    </xf>
    <xf numFmtId="0" fontId="4" fillId="2" borderId="13" xfId="0" applyFont="1" applyFill="1" applyBorder="1" applyAlignment="1" applyProtection="1">
      <alignment horizontal="center"/>
    </xf>
    <xf numFmtId="0" fontId="4" fillId="2" borderId="10" xfId="0" applyFont="1" applyFill="1" applyBorder="1" applyAlignment="1" applyProtection="1">
      <alignment horizontal="center" wrapText="1"/>
    </xf>
    <xf numFmtId="0" fontId="4" fillId="2" borderId="14" xfId="0" applyFont="1" applyFill="1" applyBorder="1" applyAlignment="1" applyProtection="1">
      <alignment horizontal="center"/>
    </xf>
    <xf numFmtId="3" fontId="4" fillId="2" borderId="0" xfId="0" applyNumberFormat="1" applyFont="1" applyFill="1" applyBorder="1" applyAlignment="1" applyProtection="1">
      <alignment horizontal="center"/>
    </xf>
    <xf numFmtId="0" fontId="19" fillId="4" borderId="0" xfId="2" applyFont="1" applyFill="1" applyAlignment="1" applyProtection="1">
      <alignment vertical="center"/>
    </xf>
    <xf numFmtId="0" fontId="19" fillId="2" borderId="0" xfId="2" applyFill="1" applyAlignment="1" applyProtection="1">
      <alignment vertical="center"/>
    </xf>
    <xf numFmtId="0" fontId="25" fillId="4" borderId="0" xfId="2" applyFont="1" applyFill="1" applyAlignment="1" applyProtection="1">
      <alignment vertical="center"/>
    </xf>
    <xf numFmtId="0" fontId="26" fillId="4" borderId="0" xfId="2" applyFont="1" applyFill="1" applyAlignment="1" applyProtection="1">
      <alignment vertical="center"/>
    </xf>
    <xf numFmtId="0" fontId="26" fillId="2" borderId="0" xfId="2" applyFont="1" applyFill="1" applyAlignment="1" applyProtection="1">
      <alignment vertical="center"/>
    </xf>
    <xf numFmtId="0" fontId="26" fillId="2" borderId="119" xfId="2" applyFont="1" applyFill="1" applyBorder="1" applyAlignment="1" applyProtection="1">
      <alignment vertical="center"/>
    </xf>
    <xf numFmtId="0" fontId="25" fillId="4" borderId="84" xfId="2" applyFont="1" applyFill="1" applyBorder="1" applyAlignment="1" applyProtection="1">
      <alignment horizontal="center" vertical="center"/>
    </xf>
    <xf numFmtId="0" fontId="19" fillId="2" borderId="120" xfId="2" applyFill="1" applyBorder="1" applyAlignment="1" applyProtection="1">
      <alignment horizontal="center" vertical="center"/>
    </xf>
    <xf numFmtId="0" fontId="25" fillId="4" borderId="0" xfId="2" applyFont="1" applyFill="1" applyBorder="1" applyAlignment="1" applyProtection="1">
      <alignment horizontal="left" vertical="center"/>
    </xf>
    <xf numFmtId="0" fontId="19" fillId="4" borderId="1" xfId="2" applyFont="1" applyFill="1" applyBorder="1" applyAlignment="1" applyProtection="1">
      <alignment horizontal="left" vertical="center"/>
    </xf>
    <xf numFmtId="0" fontId="19" fillId="2" borderId="2" xfId="2" applyFill="1" applyBorder="1" applyAlignment="1" applyProtection="1">
      <alignment vertical="center"/>
    </xf>
    <xf numFmtId="0" fontId="19" fillId="2" borderId="7" xfId="2" applyFill="1" applyBorder="1" applyAlignment="1" applyProtection="1">
      <alignment vertical="center"/>
    </xf>
    <xf numFmtId="0" fontId="0" fillId="4" borderId="1" xfId="2" applyFont="1" applyFill="1" applyBorder="1" applyAlignment="1" applyProtection="1">
      <alignment horizontal="left" vertical="center"/>
    </xf>
    <xf numFmtId="3" fontId="19" fillId="4" borderId="1" xfId="2" applyNumberFormat="1" applyFont="1" applyFill="1" applyBorder="1" applyAlignment="1" applyProtection="1">
      <alignment horizontal="center" vertical="center"/>
    </xf>
    <xf numFmtId="0" fontId="19" fillId="2" borderId="2" xfId="2" applyFill="1" applyBorder="1" applyAlignment="1" applyProtection="1">
      <alignment horizontal="center" vertical="center"/>
    </xf>
    <xf numFmtId="0" fontId="19" fillId="2" borderId="7" xfId="2" applyFill="1" applyBorder="1" applyAlignment="1" applyProtection="1">
      <alignment horizontal="center" vertical="center"/>
    </xf>
    <xf numFmtId="3" fontId="19" fillId="4" borderId="0" xfId="2" applyNumberFormat="1" applyFill="1" applyBorder="1" applyAlignment="1" applyProtection="1">
      <alignment horizontal="center" vertical="center"/>
    </xf>
    <xf numFmtId="0" fontId="19" fillId="2" borderId="0" xfId="2" applyNumberFormat="1" applyFill="1" applyBorder="1" applyAlignment="1" applyProtection="1">
      <alignment horizontal="center" vertical="center"/>
    </xf>
    <xf numFmtId="0" fontId="25" fillId="4" borderId="0" xfId="2" applyFont="1" applyFill="1" applyAlignment="1" applyProtection="1">
      <alignment horizontal="center" vertical="center"/>
    </xf>
    <xf numFmtId="0" fontId="23" fillId="4" borderId="0" xfId="2" applyFont="1" applyFill="1" applyBorder="1" applyAlignment="1" applyProtection="1">
      <alignment horizontal="right" vertical="center"/>
    </xf>
    <xf numFmtId="0" fontId="19" fillId="4" borderId="1" xfId="2" applyFont="1" applyFill="1" applyBorder="1" applyAlignment="1" applyProtection="1">
      <alignment vertical="center"/>
    </xf>
    <xf numFmtId="0" fontId="19" fillId="4" borderId="2" xfId="2" applyFill="1" applyBorder="1" applyAlignment="1" applyProtection="1">
      <alignment vertical="center"/>
    </xf>
    <xf numFmtId="0" fontId="19" fillId="4" borderId="7" xfId="2" applyFill="1" applyBorder="1" applyAlignment="1" applyProtection="1">
      <alignment vertical="center"/>
    </xf>
    <xf numFmtId="0" fontId="1" fillId="4" borderId="1" xfId="2" applyFont="1" applyFill="1" applyBorder="1" applyAlignment="1" applyProtection="1">
      <alignment vertical="center"/>
    </xf>
    <xf numFmtId="0" fontId="1" fillId="4" borderId="2" xfId="2" applyFont="1" applyFill="1" applyBorder="1" applyAlignment="1" applyProtection="1">
      <alignment vertical="center"/>
    </xf>
    <xf numFmtId="0" fontId="1" fillId="4" borderId="7" xfId="2" applyFont="1" applyFill="1" applyBorder="1" applyAlignment="1" applyProtection="1">
      <alignment vertical="center"/>
    </xf>
    <xf numFmtId="0" fontId="25" fillId="4" borderId="4" xfId="2" applyFont="1" applyFill="1" applyBorder="1" applyAlignment="1" applyProtection="1">
      <alignment vertical="center"/>
    </xf>
    <xf numFmtId="0" fontId="26" fillId="2" borderId="4" xfId="2" applyFont="1" applyFill="1" applyBorder="1" applyAlignment="1" applyProtection="1">
      <alignment vertical="center"/>
    </xf>
    <xf numFmtId="0" fontId="22" fillId="4" borderId="0" xfId="2" applyFont="1" applyFill="1" applyBorder="1" applyAlignment="1" applyProtection="1">
      <alignment horizontal="right" vertical="center"/>
    </xf>
    <xf numFmtId="0" fontId="22" fillId="4" borderId="0" xfId="2" applyFont="1" applyFill="1" applyBorder="1" applyAlignment="1" applyProtection="1">
      <alignment horizontal="left" vertical="center"/>
    </xf>
    <xf numFmtId="0" fontId="21" fillId="4" borderId="0" xfId="2" applyFont="1" applyFill="1" applyAlignment="1" applyProtection="1">
      <alignment horizontal="right" vertical="center" wrapText="1" indent="1"/>
    </xf>
    <xf numFmtId="0" fontId="25" fillId="4" borderId="17" xfId="2" applyFont="1" applyFill="1" applyBorder="1" applyAlignment="1" applyProtection="1">
      <alignment horizontal="left" vertical="center"/>
    </xf>
    <xf numFmtId="0" fontId="19" fillId="2" borderId="17" xfId="2" applyFill="1" applyBorder="1" applyAlignment="1" applyProtection="1">
      <alignment vertical="center"/>
    </xf>
    <xf numFmtId="0" fontId="25" fillId="4" borderId="17" xfId="2" applyFont="1" applyFill="1" applyBorder="1" applyAlignment="1" applyProtection="1">
      <alignment vertical="center"/>
    </xf>
    <xf numFmtId="0" fontId="25" fillId="4" borderId="0" xfId="2" applyFont="1" applyFill="1" applyBorder="1" applyAlignment="1" applyProtection="1">
      <alignment vertical="center"/>
    </xf>
    <xf numFmtId="0" fontId="19" fillId="2" borderId="0" xfId="2" applyFill="1" applyBorder="1" applyAlignment="1" applyProtection="1">
      <alignment vertical="center"/>
    </xf>
    <xf numFmtId="0" fontId="25" fillId="4" borderId="4" xfId="2" applyFont="1" applyFill="1" applyBorder="1" applyAlignment="1" applyProtection="1">
      <alignment vertical="center" shrinkToFit="1"/>
    </xf>
    <xf numFmtId="0" fontId="19" fillId="2" borderId="4" xfId="2" applyFill="1" applyBorder="1" applyAlignment="1" applyProtection="1">
      <alignment vertical="center" shrinkToFit="1"/>
    </xf>
    <xf numFmtId="0" fontId="19" fillId="2" borderId="4" xfId="2" applyFill="1" applyBorder="1" applyAlignment="1" applyProtection="1">
      <alignment vertical="center"/>
    </xf>
    <xf numFmtId="0" fontId="19" fillId="4" borderId="2" xfId="2" applyFill="1" applyBorder="1" applyAlignment="1" applyProtection="1">
      <alignment horizontal="left" vertical="center"/>
    </xf>
    <xf numFmtId="0" fontId="19" fillId="2" borderId="19" xfId="2" applyFill="1" applyBorder="1" applyAlignment="1" applyProtection="1">
      <alignment vertical="center"/>
    </xf>
    <xf numFmtId="0" fontId="10" fillId="2" borderId="1" xfId="2" applyFont="1" applyFill="1" applyBorder="1" applyAlignment="1" applyProtection="1">
      <alignment horizontal="center" vertical="center"/>
    </xf>
    <xf numFmtId="0" fontId="25" fillId="4" borderId="5" xfId="2" applyFont="1" applyFill="1" applyBorder="1" applyAlignment="1" applyProtection="1">
      <alignment vertical="center"/>
    </xf>
    <xf numFmtId="0" fontId="22" fillId="4" borderId="0" xfId="2" applyFont="1" applyFill="1" applyAlignment="1" applyProtection="1">
      <alignment horizontal="right" vertical="center"/>
    </xf>
    <xf numFmtId="0" fontId="19" fillId="2" borderId="0" xfId="2" applyFill="1" applyAlignment="1" applyProtection="1">
      <alignment horizontal="right" vertical="center"/>
    </xf>
    <xf numFmtId="0" fontId="19" fillId="2" borderId="5" xfId="2" applyFill="1" applyBorder="1" applyAlignment="1" applyProtection="1">
      <alignment horizontal="right" vertical="center"/>
    </xf>
    <xf numFmtId="0" fontId="28" fillId="4" borderId="6" xfId="2" applyFont="1" applyFill="1" applyBorder="1" applyAlignment="1" applyProtection="1">
      <alignment vertical="center"/>
    </xf>
    <xf numFmtId="0" fontId="33" fillId="4" borderId="0" xfId="2" applyFont="1" applyFill="1" applyAlignment="1" applyProtection="1">
      <alignment horizontal="center" vertical="center"/>
    </xf>
    <xf numFmtId="0" fontId="32" fillId="4" borderId="0" xfId="2" applyFont="1" applyFill="1" applyAlignment="1" applyProtection="1">
      <alignment horizontal="center" vertical="center"/>
    </xf>
    <xf numFmtId="0" fontId="31" fillId="4" borderId="0" xfId="2" applyFont="1" applyFill="1" applyAlignment="1" applyProtection="1">
      <alignment horizontal="center" vertical="center"/>
    </xf>
    <xf numFmtId="0" fontId="13" fillId="4" borderId="0" xfId="2" applyFont="1" applyFill="1" applyAlignment="1" applyProtection="1">
      <alignment horizontal="center" vertical="center"/>
    </xf>
    <xf numFmtId="0" fontId="30" fillId="4" borderId="0" xfId="2" applyFont="1" applyFill="1" applyAlignment="1" applyProtection="1">
      <alignment horizontal="center" vertical="center"/>
    </xf>
    <xf numFmtId="0" fontId="9" fillId="4" borderId="0" xfId="2" applyFont="1" applyFill="1" applyAlignment="1" applyProtection="1">
      <alignment horizontal="center" vertical="center"/>
    </xf>
    <xf numFmtId="0" fontId="19" fillId="4" borderId="0" xfId="2" applyFill="1" applyAlignment="1" applyProtection="1">
      <alignment horizontal="center" vertical="center"/>
    </xf>
    <xf numFmtId="0" fontId="19" fillId="4" borderId="0" xfId="2" applyFill="1" applyBorder="1" applyAlignment="1" applyProtection="1">
      <alignment horizontal="center" vertical="center"/>
    </xf>
    <xf numFmtId="0" fontId="19" fillId="2" borderId="0" xfId="2" applyFill="1" applyAlignment="1" applyProtection="1">
      <alignment horizontal="center" vertical="center"/>
    </xf>
    <xf numFmtId="0" fontId="9" fillId="4" borderId="0" xfId="2" applyFont="1" applyFill="1" applyAlignment="1" applyProtection="1">
      <alignment horizontal="right" vertical="center"/>
    </xf>
    <xf numFmtId="0" fontId="19" fillId="2" borderId="5" xfId="2" applyFill="1" applyBorder="1" applyAlignment="1" applyProtection="1">
      <alignment vertical="center"/>
    </xf>
    <xf numFmtId="0" fontId="9" fillId="4" borderId="6" xfId="2" applyFont="1" applyFill="1" applyBorder="1" applyAlignment="1" applyProtection="1">
      <alignment horizontal="center" vertical="center"/>
    </xf>
    <xf numFmtId="0" fontId="1" fillId="2" borderId="0" xfId="2" applyFont="1" applyFill="1" applyAlignment="1" applyProtection="1">
      <alignment vertical="center"/>
    </xf>
    <xf numFmtId="0" fontId="1" fillId="4" borderId="1" xfId="2" applyFont="1" applyFill="1" applyBorder="1" applyAlignment="1" applyProtection="1">
      <alignment horizontal="left" vertical="center"/>
    </xf>
    <xf numFmtId="0" fontId="9" fillId="4" borderId="2" xfId="2" applyFont="1" applyFill="1" applyBorder="1" applyAlignment="1" applyProtection="1">
      <alignment horizontal="left" vertical="center"/>
    </xf>
    <xf numFmtId="0" fontId="9" fillId="4" borderId="7" xfId="2" applyFont="1" applyFill="1" applyBorder="1" applyAlignment="1" applyProtection="1">
      <alignment horizontal="left" vertical="center"/>
    </xf>
    <xf numFmtId="0" fontId="9" fillId="4" borderId="2" xfId="2" applyFont="1" applyFill="1" applyBorder="1" applyAlignment="1" applyProtection="1">
      <alignment vertical="center"/>
    </xf>
    <xf numFmtId="0" fontId="9" fillId="4" borderId="7" xfId="2" applyFont="1" applyFill="1" applyBorder="1" applyAlignment="1" applyProtection="1">
      <alignment vertical="center"/>
    </xf>
    <xf numFmtId="0" fontId="19" fillId="4" borderId="6" xfId="2" applyFont="1" applyFill="1" applyBorder="1" applyAlignment="1" applyProtection="1">
      <alignment vertical="center"/>
    </xf>
    <xf numFmtId="0" fontId="25" fillId="2" borderId="0" xfId="2" applyFont="1" applyFill="1" applyAlignment="1" applyProtection="1">
      <alignment vertical="center" wrapText="1"/>
    </xf>
    <xf numFmtId="0" fontId="19" fillId="2" borderId="0" xfId="2" applyFill="1" applyAlignment="1" applyProtection="1">
      <alignment vertical="center" wrapText="1"/>
    </xf>
    <xf numFmtId="0" fontId="19" fillId="2" borderId="5" xfId="2" applyFill="1" applyBorder="1" applyAlignment="1" applyProtection="1">
      <alignment vertical="center" wrapText="1"/>
    </xf>
    <xf numFmtId="0" fontId="19"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3" xfId="2" applyFont="1" applyFill="1" applyBorder="1" applyAlignment="1" applyProtection="1">
      <alignment horizontal="center" vertical="center" wrapText="1"/>
    </xf>
    <xf numFmtId="0" fontId="10" fillId="2" borderId="121" xfId="2" applyFont="1" applyFill="1" applyBorder="1" applyAlignment="1" applyProtection="1">
      <alignment horizontal="center" vertical="center" wrapText="1"/>
    </xf>
    <xf numFmtId="0" fontId="19" fillId="2" borderId="6" xfId="2" applyFont="1" applyFill="1" applyBorder="1" applyAlignment="1" applyProtection="1">
      <alignment vertical="center"/>
    </xf>
    <xf numFmtId="0" fontId="19" fillId="2" borderId="0" xfId="2" applyFont="1" applyFill="1" applyAlignment="1" applyProtection="1">
      <alignment vertical="center"/>
    </xf>
    <xf numFmtId="0" fontId="25" fillId="4" borderId="0" xfId="2" applyFont="1" applyFill="1" applyAlignment="1" applyProtection="1">
      <alignment vertical="center" wrapText="1"/>
    </xf>
    <xf numFmtId="0" fontId="19" fillId="2" borderId="15" xfId="2" applyFont="1" applyFill="1" applyBorder="1" applyAlignment="1" applyProtection="1">
      <alignment horizontal="center" vertical="center"/>
    </xf>
    <xf numFmtId="0" fontId="10" fillId="4" borderId="20" xfId="2" applyFont="1" applyFill="1" applyBorder="1" applyAlignment="1" applyProtection="1">
      <alignment horizontal="center" vertical="center"/>
    </xf>
    <xf numFmtId="0" fontId="20" fillId="4" borderId="0" xfId="2" applyFont="1" applyFill="1" applyAlignment="1" applyProtection="1">
      <alignment horizontal="center" vertical="center"/>
    </xf>
    <xf numFmtId="0" fontId="19" fillId="2" borderId="0" xfId="2" applyFill="1" applyBorder="1" applyAlignment="1" applyProtection="1"/>
    <xf numFmtId="0" fontId="19" fillId="4" borderId="0" xfId="2" applyFill="1" applyAlignment="1" applyProtection="1">
      <alignment vertical="center"/>
    </xf>
    <xf numFmtId="0" fontId="25" fillId="4" borderId="62" xfId="2" applyFont="1" applyFill="1" applyBorder="1" applyAlignment="1" applyProtection="1">
      <alignment horizontal="center"/>
    </xf>
    <xf numFmtId="0" fontId="19" fillId="2" borderId="63" xfId="2" applyFill="1" applyBorder="1" applyAlignment="1" applyProtection="1">
      <alignment horizontal="center"/>
    </xf>
    <xf numFmtId="0" fontId="19" fillId="2" borderId="64" xfId="2" applyFill="1" applyBorder="1" applyAlignment="1" applyProtection="1">
      <alignment horizontal="center"/>
    </xf>
    <xf numFmtId="0" fontId="19" fillId="2" borderId="122" xfId="2" applyFill="1" applyBorder="1" applyAlignment="1" applyProtection="1">
      <alignment horizontal="center"/>
    </xf>
    <xf numFmtId="0" fontId="19" fillId="2" borderId="0" xfId="2" applyFill="1" applyAlignment="1" applyProtection="1">
      <alignment horizontal="center"/>
    </xf>
    <xf numFmtId="0" fontId="19" fillId="2" borderId="119" xfId="2" applyFill="1" applyBorder="1" applyAlignment="1" applyProtection="1">
      <alignment horizontal="center"/>
    </xf>
    <xf numFmtId="0" fontId="19" fillId="2" borderId="65" xfId="2" applyFill="1" applyBorder="1" applyAlignment="1" applyProtection="1">
      <alignment horizontal="center"/>
    </xf>
    <xf numFmtId="0" fontId="19" fillId="2" borderId="66" xfId="2" applyFill="1" applyBorder="1" applyAlignment="1" applyProtection="1">
      <alignment horizontal="center"/>
    </xf>
    <xf numFmtId="0" fontId="19" fillId="2" borderId="67" xfId="2" applyFill="1" applyBorder="1" applyAlignment="1" applyProtection="1">
      <alignment horizontal="center"/>
    </xf>
    <xf numFmtId="0" fontId="25" fillId="4" borderId="2" xfId="2" applyFont="1" applyFill="1" applyBorder="1" applyAlignment="1" applyProtection="1">
      <alignment vertical="center"/>
    </xf>
    <xf numFmtId="0" fontId="19" fillId="4" borderId="1" xfId="2" applyNumberFormat="1" applyFont="1" applyFill="1" applyBorder="1" applyAlignment="1" applyProtection="1">
      <alignment horizontal="left" vertical="center"/>
    </xf>
    <xf numFmtId="0" fontId="19" fillId="4" borderId="2" xfId="2" applyNumberFormat="1" applyFill="1" applyBorder="1" applyAlignment="1" applyProtection="1">
      <alignment horizontal="left" vertical="center"/>
    </xf>
    <xf numFmtId="0" fontId="19" fillId="4" borderId="7" xfId="2" applyNumberFormat="1" applyFill="1" applyBorder="1" applyAlignment="1" applyProtection="1">
      <alignment horizontal="left" vertical="center"/>
    </xf>
    <xf numFmtId="0" fontId="19" fillId="2" borderId="63" xfId="2" applyFill="1" applyBorder="1" applyAlignment="1" applyProtection="1">
      <alignment vertical="center"/>
    </xf>
    <xf numFmtId="0" fontId="25" fillId="2" borderId="84" xfId="2" applyFont="1" applyFill="1" applyBorder="1" applyAlignment="1" applyProtection="1">
      <alignment vertical="center" wrapText="1"/>
    </xf>
    <xf numFmtId="0" fontId="19" fillId="2" borderId="68" xfId="2" applyFill="1" applyBorder="1" applyAlignment="1" applyProtection="1">
      <alignment vertical="center" wrapText="1"/>
    </xf>
    <xf numFmtId="0" fontId="19" fillId="2" borderId="120" xfId="2" applyFill="1" applyBorder="1" applyAlignment="1" applyProtection="1">
      <alignment vertical="center" wrapText="1"/>
    </xf>
    <xf numFmtId="0" fontId="25" fillId="2" borderId="17" xfId="2" applyFont="1" applyFill="1" applyBorder="1" applyAlignment="1" applyProtection="1">
      <alignment horizontal="center"/>
    </xf>
    <xf numFmtId="0" fontId="26" fillId="4" borderId="17" xfId="2" applyFont="1" applyFill="1" applyBorder="1" applyAlignment="1" applyProtection="1">
      <alignment horizontal="center"/>
    </xf>
    <xf numFmtId="0" fontId="25" fillId="2" borderId="62" xfId="2" applyFont="1" applyFill="1" applyBorder="1" applyAlignment="1" applyProtection="1">
      <alignment vertical="center" wrapText="1"/>
    </xf>
    <xf numFmtId="0" fontId="19" fillId="2" borderId="63" xfId="2" applyFill="1" applyBorder="1" applyAlignment="1" applyProtection="1">
      <alignment vertical="center" wrapText="1"/>
    </xf>
    <xf numFmtId="0" fontId="19" fillId="2" borderId="64" xfId="2" applyFill="1" applyBorder="1" applyAlignment="1" applyProtection="1">
      <alignment vertical="center" wrapText="1"/>
    </xf>
    <xf numFmtId="0" fontId="25" fillId="2" borderId="84" xfId="2" applyFont="1" applyFill="1" applyBorder="1" applyAlignment="1" applyProtection="1">
      <alignment vertical="center"/>
    </xf>
    <xf numFmtId="0" fontId="19" fillId="2" borderId="68" xfId="2" applyFill="1" applyBorder="1" applyAlignment="1" applyProtection="1">
      <alignment vertical="center"/>
    </xf>
    <xf numFmtId="0" fontId="19" fillId="2" borderId="120" xfId="2" applyFill="1" applyBorder="1" applyAlignment="1" applyProtection="1">
      <alignment vertical="center"/>
    </xf>
    <xf numFmtId="0" fontId="25" fillId="4" borderId="84" xfId="2" applyFont="1" applyFill="1" applyBorder="1" applyAlignment="1" applyProtection="1">
      <alignment vertical="center" wrapText="1"/>
    </xf>
    <xf numFmtId="0" fontId="19" fillId="4" borderId="68" xfId="2" applyFill="1" applyBorder="1" applyAlignment="1" applyProtection="1">
      <alignment vertical="center" wrapText="1"/>
    </xf>
    <xf numFmtId="0" fontId="19" fillId="4" borderId="120" xfId="2" applyFill="1" applyBorder="1" applyAlignment="1" applyProtection="1">
      <alignment vertical="center" wrapText="1"/>
    </xf>
    <xf numFmtId="0" fontId="19" fillId="4" borderId="62" xfId="2" applyFont="1" applyFill="1" applyBorder="1" applyAlignment="1" applyProtection="1">
      <alignment vertical="center"/>
    </xf>
    <xf numFmtId="0" fontId="10" fillId="4" borderId="63" xfId="2" applyFont="1" applyFill="1" applyBorder="1" applyAlignment="1" applyProtection="1">
      <alignment vertical="center"/>
    </xf>
    <xf numFmtId="0" fontId="10" fillId="4" borderId="64" xfId="2" applyFont="1" applyFill="1" applyBorder="1" applyAlignment="1" applyProtection="1">
      <alignment vertical="center"/>
    </xf>
    <xf numFmtId="0" fontId="25" fillId="4" borderId="62" xfId="2" applyFont="1" applyFill="1" applyBorder="1" applyAlignment="1" applyProtection="1">
      <alignment vertical="center" wrapText="1"/>
    </xf>
    <xf numFmtId="0" fontId="19" fillId="4" borderId="63" xfId="2" applyFill="1" applyBorder="1" applyAlignment="1" applyProtection="1">
      <alignment vertical="center"/>
    </xf>
    <xf numFmtId="0" fontId="19" fillId="4" borderId="64" xfId="2" applyFill="1" applyBorder="1" applyAlignment="1" applyProtection="1">
      <alignment vertical="center"/>
    </xf>
    <xf numFmtId="0" fontId="25" fillId="2" borderId="2" xfId="2" applyFont="1" applyFill="1" applyBorder="1" applyAlignment="1" applyProtection="1">
      <alignment vertical="center"/>
    </xf>
    <xf numFmtId="0" fontId="19" fillId="2" borderId="2" xfId="2" applyFill="1" applyBorder="1" applyAlignment="1" applyProtection="1"/>
    <xf numFmtId="0" fontId="25" fillId="2" borderId="129" xfId="2" applyFont="1" applyFill="1" applyBorder="1" applyAlignment="1" applyProtection="1">
      <alignment vertical="center" wrapText="1"/>
    </xf>
    <xf numFmtId="0" fontId="19" fillId="2" borderId="17" xfId="2" applyFill="1" applyBorder="1" applyAlignment="1" applyProtection="1">
      <alignment vertical="center" wrapText="1"/>
    </xf>
    <xf numFmtId="0" fontId="19" fillId="2" borderId="128" xfId="2" applyFill="1" applyBorder="1" applyAlignment="1" applyProtection="1">
      <alignment vertical="center" wrapText="1"/>
    </xf>
    <xf numFmtId="0" fontId="19" fillId="2" borderId="62" xfId="2" applyFont="1" applyFill="1" applyBorder="1" applyAlignment="1" applyProtection="1">
      <alignment vertical="center"/>
    </xf>
    <xf numFmtId="0" fontId="25" fillId="2" borderId="85" xfId="2" applyFont="1" applyFill="1" applyBorder="1" applyAlignment="1" applyProtection="1">
      <alignment vertical="center"/>
    </xf>
    <xf numFmtId="0" fontId="19" fillId="4" borderId="94" xfId="2" applyFill="1" applyBorder="1" applyAlignment="1" applyProtection="1">
      <alignment vertical="center"/>
    </xf>
    <xf numFmtId="0" fontId="19" fillId="4" borderId="131" xfId="2" applyFill="1" applyBorder="1" applyAlignment="1" applyProtection="1">
      <alignment vertical="center"/>
    </xf>
    <xf numFmtId="0" fontId="1" fillId="2" borderId="0" xfId="2" applyFont="1" applyFill="1" applyAlignment="1" applyProtection="1">
      <alignment vertical="top"/>
    </xf>
    <xf numFmtId="0" fontId="19" fillId="2" borderId="0" xfId="2" applyFill="1" applyAlignment="1" applyProtection="1">
      <alignment vertical="top"/>
    </xf>
    <xf numFmtId="0" fontId="19" fillId="2" borderId="4" xfId="2" applyFill="1" applyBorder="1" applyAlignment="1" applyProtection="1">
      <alignment vertical="top"/>
    </xf>
    <xf numFmtId="0" fontId="25" fillId="2" borderId="21" xfId="2" applyFont="1" applyFill="1" applyBorder="1" applyAlignment="1" applyProtection="1">
      <alignment horizontal="center" vertical="center"/>
    </xf>
    <xf numFmtId="0" fontId="26" fillId="4" borderId="136" xfId="2" applyFont="1" applyFill="1" applyBorder="1" applyAlignment="1" applyProtection="1">
      <alignment vertical="center"/>
    </xf>
    <xf numFmtId="0" fontId="25" fillId="2" borderId="129" xfId="2" applyFont="1" applyFill="1" applyBorder="1" applyAlignment="1" applyProtection="1">
      <alignment horizontal="left" vertical="center"/>
    </xf>
    <xf numFmtId="0" fontId="26" fillId="2" borderId="17" xfId="2" applyFont="1" applyFill="1" applyBorder="1" applyAlignment="1" applyProtection="1">
      <alignment horizontal="left" vertical="center"/>
    </xf>
    <xf numFmtId="0" fontId="26" fillId="2" borderId="128" xfId="2" applyFont="1" applyFill="1" applyBorder="1" applyAlignment="1" applyProtection="1">
      <alignment horizontal="left" vertical="center"/>
    </xf>
    <xf numFmtId="0" fontId="26" fillId="2" borderId="65" xfId="2" applyFont="1" applyFill="1" applyBorder="1" applyAlignment="1" applyProtection="1">
      <alignment horizontal="left" vertical="center"/>
    </xf>
    <xf numFmtId="0" fontId="26" fillId="2" borderId="66" xfId="2" applyFont="1" applyFill="1" applyBorder="1" applyAlignment="1" applyProtection="1">
      <alignment horizontal="left" vertical="center"/>
    </xf>
    <xf numFmtId="0" fontId="26" fillId="2" borderId="67" xfId="2" applyFont="1" applyFill="1" applyBorder="1" applyAlignment="1" applyProtection="1">
      <alignment horizontal="left" vertical="center"/>
    </xf>
    <xf numFmtId="0" fontId="25" fillId="2" borderId="75" xfId="2" applyFont="1" applyFill="1" applyBorder="1" applyAlignment="1" applyProtection="1">
      <alignment horizontal="center"/>
    </xf>
    <xf numFmtId="0" fontId="26" fillId="4" borderId="76" xfId="2" applyFont="1" applyFill="1" applyBorder="1" applyAlignment="1" applyProtection="1">
      <alignment horizontal="center"/>
    </xf>
    <xf numFmtId="0" fontId="22" fillId="2" borderId="112" xfId="2" applyFont="1" applyFill="1" applyBorder="1" applyAlignment="1" applyProtection="1">
      <alignment horizontal="center" vertical="center"/>
    </xf>
    <xf numFmtId="0" fontId="19" fillId="4" borderId="9" xfId="2" applyFill="1" applyBorder="1" applyAlignment="1" applyProtection="1">
      <alignment vertical="center"/>
    </xf>
    <xf numFmtId="0" fontId="19" fillId="4" borderId="13" xfId="2" applyFill="1" applyBorder="1" applyAlignment="1" applyProtection="1">
      <alignment vertical="center"/>
    </xf>
    <xf numFmtId="0" fontId="25" fillId="2" borderId="62" xfId="2" applyFont="1" applyFill="1" applyBorder="1" applyAlignment="1" applyProtection="1"/>
    <xf numFmtId="0" fontId="19" fillId="2" borderId="63" xfId="2" applyFill="1" applyBorder="1" applyAlignment="1" applyProtection="1"/>
    <xf numFmtId="0" fontId="19" fillId="2" borderId="64" xfId="2" applyFill="1" applyBorder="1" applyAlignment="1" applyProtection="1"/>
    <xf numFmtId="3" fontId="19" fillId="2" borderId="108" xfId="2" applyNumberFormat="1" applyFont="1" applyFill="1" applyBorder="1" applyAlignment="1" applyProtection="1">
      <alignment horizontal="center" vertical="center"/>
    </xf>
    <xf numFmtId="3" fontId="19" fillId="4" borderId="133" xfId="2" applyNumberFormat="1" applyFill="1" applyBorder="1" applyAlignment="1" applyProtection="1">
      <alignment vertical="center"/>
    </xf>
    <xf numFmtId="3" fontId="19" fillId="4" borderId="99" xfId="2" applyNumberFormat="1" applyFill="1" applyBorder="1" applyAlignment="1" applyProtection="1">
      <alignment vertical="center"/>
    </xf>
    <xf numFmtId="0" fontId="19" fillId="2" borderId="125" xfId="2" applyFont="1" applyFill="1" applyBorder="1" applyAlignment="1" applyProtection="1"/>
    <xf numFmtId="0" fontId="19" fillId="2" borderId="10" xfId="2" applyFill="1" applyBorder="1" applyAlignment="1" applyProtection="1"/>
    <xf numFmtId="0" fontId="19" fillId="2" borderId="14" xfId="2" applyFill="1" applyBorder="1" applyAlignment="1" applyProtection="1"/>
    <xf numFmtId="0" fontId="19" fillId="2" borderId="2" xfId="2" applyFont="1" applyFill="1" applyBorder="1" applyAlignment="1" applyProtection="1"/>
    <xf numFmtId="0" fontId="25" fillId="2" borderId="75" xfId="2" applyFont="1" applyFill="1" applyBorder="1" applyAlignment="1" applyProtection="1">
      <alignment vertical="center" wrapText="1"/>
    </xf>
    <xf numFmtId="0" fontId="19" fillId="2" borderId="135" xfId="2" applyFill="1" applyBorder="1" applyAlignment="1" applyProtection="1">
      <alignment vertical="center" wrapText="1"/>
    </xf>
    <xf numFmtId="0" fontId="19" fillId="2" borderId="134" xfId="2" applyFill="1" applyBorder="1" applyAlignment="1" applyProtection="1">
      <alignment vertical="center" wrapText="1"/>
    </xf>
    <xf numFmtId="0" fontId="25" fillId="2" borderId="17" xfId="2" applyFont="1" applyFill="1" applyBorder="1" applyAlignment="1" applyProtection="1">
      <alignment horizontal="center" vertical="center"/>
    </xf>
    <xf numFmtId="0" fontId="26" fillId="4" borderId="17" xfId="2" applyFont="1" applyFill="1" applyBorder="1" applyAlignment="1" applyProtection="1">
      <alignment vertical="center"/>
    </xf>
    <xf numFmtId="0" fontId="25" fillId="2" borderId="120" xfId="2" applyFont="1" applyFill="1" applyBorder="1" applyAlignment="1" applyProtection="1">
      <alignment vertical="center" wrapText="1"/>
    </xf>
    <xf numFmtId="0" fontId="25" fillId="2" borderId="120" xfId="2" applyFont="1" applyFill="1" applyBorder="1" applyAlignment="1" applyProtection="1">
      <alignment vertical="center"/>
    </xf>
    <xf numFmtId="2" fontId="25" fillId="2" borderId="84" xfId="2" applyNumberFormat="1" applyFont="1" applyFill="1" applyBorder="1" applyAlignment="1" applyProtection="1">
      <alignment vertical="center" wrapText="1"/>
    </xf>
    <xf numFmtId="2" fontId="25" fillId="2" borderId="120" xfId="2" applyNumberFormat="1" applyFont="1" applyFill="1" applyBorder="1" applyAlignment="1" applyProtection="1">
      <alignment vertical="center" wrapText="1"/>
    </xf>
    <xf numFmtId="0" fontId="19" fillId="2" borderId="131" xfId="2" applyFill="1" applyBorder="1" applyAlignment="1" applyProtection="1">
      <alignment vertical="center"/>
    </xf>
    <xf numFmtId="0" fontId="36" fillId="2" borderId="17" xfId="2" applyFont="1" applyFill="1" applyBorder="1" applyAlignment="1" applyProtection="1">
      <alignment vertical="center" wrapText="1"/>
    </xf>
    <xf numFmtId="0" fontId="19" fillId="4" borderId="17" xfId="2" applyFill="1" applyBorder="1" applyAlignment="1" applyProtection="1">
      <alignment vertical="center" wrapText="1"/>
    </xf>
    <xf numFmtId="0" fontId="19" fillId="4" borderId="4" xfId="2" applyFill="1" applyBorder="1" applyAlignment="1" applyProtection="1">
      <alignment vertical="center" wrapText="1"/>
    </xf>
    <xf numFmtId="0" fontId="25" fillId="2" borderId="138" xfId="2" applyFont="1" applyFill="1" applyBorder="1" applyAlignment="1" applyProtection="1">
      <alignment horizontal="left" vertical="center" wrapText="1"/>
    </xf>
    <xf numFmtId="0" fontId="19" fillId="2" borderId="137" xfId="2" applyFill="1" applyBorder="1" applyAlignment="1" applyProtection="1">
      <alignment horizontal="left" vertical="center" wrapText="1"/>
    </xf>
    <xf numFmtId="0" fontId="19" fillId="2" borderId="84" xfId="2" applyFont="1" applyFill="1" applyBorder="1" applyAlignment="1" applyProtection="1">
      <alignment horizontal="left" vertical="center"/>
    </xf>
    <xf numFmtId="0" fontId="19" fillId="2" borderId="120" xfId="2" applyFont="1" applyFill="1" applyBorder="1" applyAlignment="1" applyProtection="1">
      <alignment horizontal="left" vertical="center"/>
    </xf>
    <xf numFmtId="0" fontId="1" fillId="2" borderId="17" xfId="2" applyFont="1" applyFill="1" applyBorder="1" applyAlignment="1" applyProtection="1">
      <alignment vertical="center"/>
    </xf>
    <xf numFmtId="0" fontId="36" fillId="2" borderId="0" xfId="2" applyFont="1" applyFill="1" applyAlignment="1" applyProtection="1">
      <alignment vertical="center" wrapText="1"/>
    </xf>
    <xf numFmtId="0" fontId="19" fillId="4" borderId="0" xfId="2" applyFill="1" applyAlignment="1" applyProtection="1">
      <alignment vertical="center" wrapText="1"/>
    </xf>
    <xf numFmtId="0" fontId="37" fillId="2" borderId="21" xfId="2" applyFont="1" applyFill="1" applyBorder="1" applyAlignment="1" applyProtection="1">
      <alignment horizontal="center" vertical="center"/>
    </xf>
    <xf numFmtId="0" fontId="38" fillId="2" borderId="136" xfId="2" applyFont="1" applyFill="1" applyBorder="1" applyAlignment="1" applyProtection="1">
      <alignment vertical="center"/>
    </xf>
    <xf numFmtId="0" fontId="37" fillId="2" borderId="129" xfId="2" applyFont="1" applyFill="1" applyBorder="1" applyAlignment="1" applyProtection="1">
      <alignment horizontal="left" vertical="center"/>
    </xf>
    <xf numFmtId="0" fontId="38" fillId="4" borderId="128" xfId="2" applyFont="1" applyFill="1" applyBorder="1" applyAlignment="1" applyProtection="1">
      <alignment horizontal="left" vertical="center"/>
    </xf>
    <xf numFmtId="0" fontId="38" fillId="2" borderId="65" xfId="2" applyFont="1" applyFill="1" applyBorder="1" applyAlignment="1" applyProtection="1">
      <alignment horizontal="left" vertical="center"/>
    </xf>
    <xf numFmtId="0" fontId="38" fillId="2" borderId="67" xfId="2" applyFont="1" applyFill="1" applyBorder="1" applyAlignment="1" applyProtection="1">
      <alignment horizontal="left" vertical="center"/>
    </xf>
    <xf numFmtId="0" fontId="37" fillId="2" borderId="75" xfId="2" applyFont="1" applyFill="1" applyBorder="1" applyAlignment="1" applyProtection="1">
      <alignment horizontal="center" vertical="center"/>
    </xf>
    <xf numFmtId="0" fontId="38" fillId="4" borderId="76" xfId="2" applyFont="1" applyFill="1" applyBorder="1" applyAlignment="1" applyProtection="1">
      <alignment horizontal="center" vertical="center"/>
    </xf>
    <xf numFmtId="0" fontId="0" fillId="2" borderId="84" xfId="2" applyFont="1" applyFill="1" applyBorder="1" applyAlignment="1" applyProtection="1">
      <alignment horizontal="left" vertical="center"/>
    </xf>
    <xf numFmtId="0" fontId="31" fillId="2" borderId="0" xfId="2" applyFont="1" applyFill="1" applyAlignment="1" applyProtection="1">
      <alignment horizontal="right" vertical="center"/>
    </xf>
    <xf numFmtId="0" fontId="22" fillId="2" borderId="0" xfId="2" applyFont="1" applyFill="1" applyAlignment="1" applyProtection="1">
      <alignment horizontal="left" vertical="center" wrapText="1"/>
    </xf>
    <xf numFmtId="0" fontId="19" fillId="2" borderId="122" xfId="2" applyFont="1" applyFill="1" applyBorder="1" applyAlignment="1" applyProtection="1">
      <alignment vertical="center"/>
    </xf>
    <xf numFmtId="0" fontId="1" fillId="2" borderId="0" xfId="2" applyFont="1" applyFill="1" applyAlignment="1" applyProtection="1">
      <alignment vertical="center" wrapText="1"/>
    </xf>
    <xf numFmtId="0" fontId="19" fillId="4" borderId="0" xfId="2" applyFont="1" applyFill="1" applyAlignment="1" applyProtection="1">
      <alignment vertical="center" wrapText="1"/>
    </xf>
    <xf numFmtId="0" fontId="19" fillId="4" borderId="4" xfId="2" applyFont="1" applyFill="1" applyBorder="1" applyAlignment="1" applyProtection="1">
      <alignment vertical="center" wrapText="1"/>
    </xf>
    <xf numFmtId="3" fontId="25" fillId="2" borderId="129" xfId="2" applyNumberFormat="1" applyFont="1" applyFill="1" applyBorder="1" applyAlignment="1" applyProtection="1">
      <alignment vertical="center" wrapText="1" shrinkToFit="1"/>
    </xf>
    <xf numFmtId="3" fontId="19" fillId="2" borderId="17" xfId="2" applyNumberFormat="1" applyFill="1" applyBorder="1" applyAlignment="1" applyProtection="1">
      <alignment vertical="center" wrapText="1" shrinkToFit="1"/>
    </xf>
    <xf numFmtId="3" fontId="19" fillId="2" borderId="128" xfId="2" applyNumberFormat="1" applyFill="1" applyBorder="1" applyAlignment="1" applyProtection="1">
      <alignment vertical="center" wrapText="1" shrinkToFit="1"/>
    </xf>
    <xf numFmtId="3" fontId="36" fillId="2" borderId="2" xfId="2" applyNumberFormat="1" applyFont="1" applyFill="1" applyBorder="1" applyAlignment="1" applyProtection="1">
      <alignment vertical="center"/>
    </xf>
    <xf numFmtId="3" fontId="19" fillId="2" borderId="2" xfId="2" applyNumberFormat="1" applyFill="1" applyBorder="1" applyAlignment="1" applyProtection="1">
      <alignment vertical="center"/>
    </xf>
    <xf numFmtId="3" fontId="25" fillId="2" borderId="62" xfId="2" applyNumberFormat="1" applyFont="1" applyFill="1" applyBorder="1" applyAlignment="1" applyProtection="1">
      <alignment vertical="center" wrapText="1"/>
    </xf>
    <xf numFmtId="3" fontId="19" fillId="2" borderId="63" xfId="2" applyNumberFormat="1" applyFill="1" applyBorder="1" applyAlignment="1" applyProtection="1">
      <alignment vertical="center" wrapText="1"/>
    </xf>
    <xf numFmtId="3" fontId="19" fillId="2" borderId="64" xfId="2" applyNumberFormat="1" applyFill="1" applyBorder="1" applyAlignment="1" applyProtection="1">
      <alignment vertical="center" wrapText="1"/>
    </xf>
    <xf numFmtId="3" fontId="25" fillId="2" borderId="84" xfId="2" applyNumberFormat="1" applyFont="1" applyFill="1" applyBorder="1" applyAlignment="1" applyProtection="1">
      <alignment vertical="center" wrapText="1" shrinkToFit="1"/>
    </xf>
    <xf numFmtId="3" fontId="19" fillId="2" borderId="68" xfId="2" applyNumberFormat="1" applyFill="1" applyBorder="1" applyAlignment="1" applyProtection="1">
      <alignment vertical="center" wrapText="1" shrinkToFit="1"/>
    </xf>
    <xf numFmtId="3" fontId="19" fillId="2" borderId="120" xfId="2" applyNumberFormat="1" applyFill="1" applyBorder="1" applyAlignment="1" applyProtection="1">
      <alignment vertical="center" wrapText="1" shrinkToFit="1"/>
    </xf>
    <xf numFmtId="3" fontId="25" fillId="2" borderId="85" xfId="2" applyNumberFormat="1" applyFont="1" applyFill="1" applyBorder="1" applyAlignment="1" applyProtection="1">
      <alignment vertical="center" wrapText="1"/>
    </xf>
    <xf numFmtId="3" fontId="19" fillId="2" borderId="94" xfId="2" applyNumberFormat="1" applyFill="1" applyBorder="1" applyAlignment="1" applyProtection="1">
      <alignment vertical="center" wrapText="1"/>
    </xf>
    <xf numFmtId="3" fontId="19" fillId="2" borderId="131" xfId="2" applyNumberFormat="1" applyFill="1" applyBorder="1" applyAlignment="1" applyProtection="1">
      <alignment vertical="center" wrapText="1"/>
    </xf>
    <xf numFmtId="3" fontId="25" fillId="2" borderId="84" xfId="2" applyNumberFormat="1" applyFont="1" applyFill="1" applyBorder="1" applyAlignment="1" applyProtection="1">
      <alignment vertical="center" wrapText="1"/>
    </xf>
    <xf numFmtId="3" fontId="19" fillId="2" borderId="68" xfId="2" applyNumberFormat="1" applyFill="1" applyBorder="1" applyAlignment="1" applyProtection="1">
      <alignment vertical="center" wrapText="1"/>
    </xf>
    <xf numFmtId="3" fontId="19" fillId="2" borderId="120" xfId="2" applyNumberFormat="1" applyFill="1" applyBorder="1" applyAlignment="1" applyProtection="1">
      <alignment vertical="center" wrapText="1"/>
    </xf>
    <xf numFmtId="3" fontId="25" fillId="2" borderId="62" xfId="2" applyNumberFormat="1" applyFont="1" applyFill="1" applyBorder="1" applyAlignment="1" applyProtection="1">
      <alignment vertical="center" wrapText="1" shrinkToFit="1"/>
    </xf>
    <xf numFmtId="3" fontId="19" fillId="2" borderId="63" xfId="2" applyNumberFormat="1" applyFill="1" applyBorder="1" applyAlignment="1" applyProtection="1">
      <alignment vertical="center" wrapText="1" shrinkToFit="1"/>
    </xf>
    <xf numFmtId="3" fontId="19" fillId="2" borderId="64" xfId="2" applyNumberFormat="1" applyFill="1" applyBorder="1" applyAlignment="1" applyProtection="1">
      <alignment vertical="center" wrapText="1" shrinkToFit="1"/>
    </xf>
    <xf numFmtId="3" fontId="26" fillId="4" borderId="61" xfId="2" applyNumberFormat="1" applyFont="1" applyFill="1" applyBorder="1" applyAlignment="1" applyProtection="1">
      <alignment vertical="center" wrapText="1"/>
    </xf>
    <xf numFmtId="3" fontId="26" fillId="4" borderId="130" xfId="2" applyNumberFormat="1" applyFont="1" applyFill="1" applyBorder="1" applyAlignment="1" applyProtection="1">
      <alignment vertical="center" wrapText="1"/>
    </xf>
    <xf numFmtId="3" fontId="25" fillId="2" borderId="129" xfId="2" applyNumberFormat="1" applyFont="1" applyFill="1" applyBorder="1" applyAlignment="1" applyProtection="1">
      <alignment vertical="center" wrapText="1"/>
    </xf>
    <xf numFmtId="3" fontId="19" fillId="2" borderId="17" xfId="2" applyNumberFormat="1" applyFill="1" applyBorder="1" applyAlignment="1" applyProtection="1">
      <alignment vertical="center" wrapText="1"/>
    </xf>
    <xf numFmtId="3" fontId="19" fillId="2" borderId="128" xfId="2" applyNumberFormat="1" applyFill="1" applyBorder="1" applyAlignment="1" applyProtection="1">
      <alignment vertical="center" wrapText="1"/>
    </xf>
    <xf numFmtId="3" fontId="25" fillId="2" borderId="68" xfId="2" applyNumberFormat="1" applyFont="1" applyFill="1" applyBorder="1" applyAlignment="1" applyProtection="1">
      <alignment vertical="center" wrapText="1"/>
    </xf>
    <xf numFmtId="3" fontId="25" fillId="2" borderId="120" xfId="2" applyNumberFormat="1" applyFont="1" applyFill="1" applyBorder="1" applyAlignment="1" applyProtection="1">
      <alignment vertical="center" wrapText="1"/>
    </xf>
    <xf numFmtId="0" fontId="36" fillId="2" borderId="4" xfId="2" applyFont="1" applyFill="1" applyBorder="1" applyAlignment="1" applyProtection="1">
      <alignment vertical="center" wrapText="1"/>
    </xf>
    <xf numFmtId="0" fontId="19" fillId="2" borderId="4" xfId="2" applyFill="1" applyBorder="1" applyAlignment="1" applyProtection="1">
      <alignment vertical="center" wrapText="1"/>
    </xf>
    <xf numFmtId="0" fontId="38" fillId="4" borderId="136" xfId="2" applyFont="1" applyFill="1" applyBorder="1" applyAlignment="1" applyProtection="1">
      <alignment vertical="center"/>
    </xf>
    <xf numFmtId="0" fontId="38" fillId="4" borderId="17" xfId="2" applyFont="1" applyFill="1" applyBorder="1" applyAlignment="1" applyProtection="1">
      <alignment horizontal="left" vertical="center"/>
    </xf>
    <xf numFmtId="0" fontId="38" fillId="4" borderId="65" xfId="2" applyFont="1" applyFill="1" applyBorder="1" applyAlignment="1" applyProtection="1">
      <alignment horizontal="left" vertical="center"/>
    </xf>
    <xf numFmtId="0" fontId="38" fillId="4" borderId="66" xfId="2" applyFont="1" applyFill="1" applyBorder="1" applyAlignment="1" applyProtection="1">
      <alignment horizontal="left" vertical="center"/>
    </xf>
    <xf numFmtId="0" fontId="38" fillId="4" borderId="67" xfId="2" applyFont="1" applyFill="1" applyBorder="1" applyAlignment="1" applyProtection="1">
      <alignment horizontal="left" vertical="center"/>
    </xf>
    <xf numFmtId="0" fontId="19" fillId="2" borderId="76" xfId="2" applyFill="1" applyBorder="1" applyAlignment="1" applyProtection="1">
      <alignment horizontal="center" vertical="center"/>
    </xf>
    <xf numFmtId="165" fontId="19" fillId="4" borderId="85" xfId="2" applyNumberFormat="1" applyFill="1" applyBorder="1" applyAlignment="1" applyProtection="1">
      <alignment horizontal="left" vertical="center"/>
    </xf>
    <xf numFmtId="0" fontId="19" fillId="4" borderId="94" xfId="2" applyFill="1" applyBorder="1" applyAlignment="1" applyProtection="1">
      <alignment horizontal="left" vertical="center"/>
    </xf>
    <xf numFmtId="0" fontId="25" fillId="2" borderId="84" xfId="2" applyFont="1" applyFill="1" applyBorder="1" applyAlignment="1" applyProtection="1">
      <alignment horizontal="center" vertical="center"/>
    </xf>
    <xf numFmtId="0" fontId="19" fillId="4" borderId="120" xfId="2" applyFill="1" applyBorder="1" applyAlignment="1" applyProtection="1">
      <alignment horizontal="center" vertical="center"/>
    </xf>
    <xf numFmtId="0" fontId="36" fillId="2" borderId="4" xfId="2" applyFont="1" applyFill="1" applyBorder="1" applyAlignment="1" applyProtection="1">
      <alignment vertical="center"/>
    </xf>
    <xf numFmtId="0" fontId="26" fillId="2" borderId="9" xfId="2" applyFont="1" applyFill="1" applyBorder="1" applyAlignment="1" applyProtection="1">
      <alignment vertical="center"/>
    </xf>
    <xf numFmtId="0" fontId="25" fillId="2" borderId="129" xfId="2" applyFont="1" applyFill="1" applyBorder="1" applyAlignment="1" applyProtection="1">
      <alignment horizontal="center" vertical="center" wrapText="1"/>
    </xf>
    <xf numFmtId="0" fontId="19" fillId="2" borderId="128" xfId="2" applyFill="1" applyBorder="1" applyAlignment="1" applyProtection="1">
      <alignment horizontal="center" vertical="center" wrapText="1"/>
    </xf>
    <xf numFmtId="0" fontId="19" fillId="2" borderId="122" xfId="2" applyFill="1" applyBorder="1" applyAlignment="1" applyProtection="1">
      <alignment horizontal="center" vertical="center" wrapText="1"/>
    </xf>
    <xf numFmtId="0" fontId="19" fillId="2" borderId="119" xfId="2" applyFill="1" applyBorder="1" applyAlignment="1" applyProtection="1">
      <alignment horizontal="center" vertical="center" wrapText="1"/>
    </xf>
    <xf numFmtId="0" fontId="19" fillId="2" borderId="65" xfId="2" applyFill="1" applyBorder="1" applyAlignment="1" applyProtection="1">
      <alignment horizontal="center" vertical="center" wrapText="1"/>
    </xf>
    <xf numFmtId="0" fontId="19" fillId="2" borderId="17" xfId="2" applyFill="1" applyBorder="1" applyAlignment="1" applyProtection="1">
      <alignment horizontal="center" vertical="center" wrapText="1"/>
    </xf>
    <xf numFmtId="0" fontId="19" fillId="2" borderId="19" xfId="2" applyFill="1" applyBorder="1" applyAlignment="1" applyProtection="1">
      <alignment horizontal="center" vertical="center" wrapText="1"/>
    </xf>
    <xf numFmtId="0" fontId="9" fillId="2" borderId="17" xfId="2" applyFont="1" applyFill="1" applyBorder="1" applyAlignment="1" applyProtection="1">
      <alignment vertical="center"/>
    </xf>
    <xf numFmtId="0" fontId="36" fillId="2" borderId="0" xfId="2" applyFont="1" applyFill="1" applyBorder="1" applyAlignment="1" applyProtection="1">
      <alignment vertical="center"/>
    </xf>
    <xf numFmtId="0" fontId="9" fillId="2" borderId="0" xfId="2" applyFont="1" applyFill="1" applyBorder="1" applyAlignment="1" applyProtection="1">
      <alignment vertical="center"/>
    </xf>
    <xf numFmtId="0" fontId="19" fillId="2" borderId="85" xfId="2" applyFont="1" applyFill="1" applyBorder="1" applyAlignment="1" applyProtection="1">
      <alignment horizontal="left" vertical="center"/>
    </xf>
    <xf numFmtId="0" fontId="1" fillId="2" borderId="0" xfId="2" applyFont="1" applyFill="1" applyBorder="1" applyAlignment="1" applyProtection="1">
      <alignment vertical="center" wrapText="1"/>
    </xf>
    <xf numFmtId="0" fontId="19" fillId="2" borderId="0" xfId="2" applyFill="1" applyBorder="1" applyAlignment="1" applyProtection="1">
      <alignment vertical="center" wrapText="1"/>
    </xf>
    <xf numFmtId="0" fontId="25" fillId="2" borderId="85" xfId="2" applyFont="1" applyFill="1" applyBorder="1" applyAlignment="1" applyProtection="1">
      <alignment vertical="center" wrapText="1"/>
    </xf>
    <xf numFmtId="0" fontId="19" fillId="2" borderId="94" xfId="2" applyFill="1" applyBorder="1" applyAlignment="1" applyProtection="1">
      <alignment vertical="center"/>
    </xf>
    <xf numFmtId="3" fontId="36" fillId="2" borderId="4" xfId="2" applyNumberFormat="1" applyFont="1" applyFill="1" applyBorder="1" applyAlignment="1" applyProtection="1">
      <alignment vertical="center"/>
    </xf>
    <xf numFmtId="3" fontId="25" fillId="2" borderId="75" xfId="2" applyNumberFormat="1" applyFont="1" applyFill="1" applyBorder="1" applyAlignment="1" applyProtection="1">
      <alignment vertical="center" wrapText="1"/>
    </xf>
    <xf numFmtId="0" fontId="19" fillId="2" borderId="135" xfId="2" applyFill="1" applyBorder="1" applyAlignment="1" applyProtection="1">
      <alignment vertical="center"/>
    </xf>
    <xf numFmtId="0" fontId="19" fillId="2" borderId="134" xfId="2" applyFill="1" applyBorder="1" applyAlignment="1" applyProtection="1">
      <alignment vertical="center"/>
    </xf>
    <xf numFmtId="0" fontId="20" fillId="2" borderId="17" xfId="2" applyFont="1" applyFill="1" applyBorder="1" applyAlignment="1" applyProtection="1">
      <alignment vertical="center" wrapText="1"/>
    </xf>
    <xf numFmtId="0" fontId="36" fillId="2" borderId="2" xfId="2" applyFont="1" applyFill="1" applyBorder="1" applyAlignment="1" applyProtection="1">
      <alignment vertical="center"/>
    </xf>
    <xf numFmtId="0" fontId="38" fillId="2" borderId="136" xfId="2" applyFont="1" applyFill="1" applyBorder="1" applyAlignment="1" applyProtection="1">
      <alignment horizontal="center" vertical="center"/>
    </xf>
    <xf numFmtId="0" fontId="37" fillId="2" borderId="129" xfId="2" applyFont="1" applyFill="1" applyBorder="1" applyAlignment="1" applyProtection="1">
      <alignment horizontal="center" vertical="center"/>
    </xf>
    <xf numFmtId="0" fontId="38" fillId="2" borderId="65" xfId="2" applyFont="1" applyFill="1" applyBorder="1" applyAlignment="1" applyProtection="1">
      <alignment horizontal="center" vertical="center"/>
    </xf>
    <xf numFmtId="0" fontId="38" fillId="2" borderId="76" xfId="2" applyFont="1" applyFill="1" applyBorder="1" applyAlignment="1" applyProtection="1">
      <alignment horizontal="center" vertical="center"/>
    </xf>
    <xf numFmtId="0" fontId="40" fillId="2" borderId="2" xfId="2" applyFont="1" applyFill="1" applyBorder="1" applyAlignment="1" applyProtection="1">
      <alignment vertical="center"/>
    </xf>
    <xf numFmtId="0" fontId="38" fillId="2" borderId="2" xfId="2" applyFont="1" applyFill="1" applyBorder="1" applyAlignment="1" applyProtection="1">
      <alignment vertical="center"/>
    </xf>
    <xf numFmtId="0" fontId="38" fillId="2" borderId="128" xfId="2" applyFont="1" applyFill="1" applyBorder="1" applyAlignment="1" applyProtection="1">
      <alignment horizontal="left" vertical="center"/>
    </xf>
    <xf numFmtId="0" fontId="26" fillId="4" borderId="131" xfId="2" applyFont="1" applyFill="1" applyBorder="1" applyAlignment="1" applyProtection="1">
      <alignment vertical="center" wrapText="1"/>
    </xf>
    <xf numFmtId="0" fontId="40" fillId="2" borderId="4" xfId="2" applyFont="1" applyFill="1" applyBorder="1" applyAlignment="1" applyProtection="1">
      <alignment vertical="center" wrapText="1"/>
    </xf>
    <xf numFmtId="0" fontId="38" fillId="2" borderId="4" xfId="2" applyFont="1" applyFill="1" applyBorder="1" applyAlignment="1" applyProtection="1">
      <alignment vertical="center" wrapText="1"/>
    </xf>
    <xf numFmtId="0" fontId="19" fillId="2" borderId="64" xfId="2" applyFill="1" applyBorder="1" applyAlignment="1" applyProtection="1">
      <alignment vertical="center"/>
    </xf>
    <xf numFmtId="0" fontId="40" fillId="2" borderId="4" xfId="2" applyFont="1" applyFill="1" applyBorder="1" applyAlignment="1" applyProtection="1">
      <alignment vertical="center"/>
    </xf>
    <xf numFmtId="0" fontId="44" fillId="4" borderId="4" xfId="2" applyFont="1" applyFill="1" applyBorder="1" applyAlignment="1" applyProtection="1">
      <alignment horizontal="right" vertical="center"/>
    </xf>
    <xf numFmtId="0" fontId="19" fillId="4" borderId="4" xfId="2" applyFill="1" applyBorder="1" applyAlignment="1" applyProtection="1">
      <alignment vertical="center"/>
    </xf>
    <xf numFmtId="0" fontId="19" fillId="2" borderId="22" xfId="2" applyFont="1" applyFill="1" applyBorder="1" applyAlignment="1" applyProtection="1">
      <alignment vertical="center"/>
    </xf>
    <xf numFmtId="0" fontId="19" fillId="2" borderId="14" xfId="2" applyFill="1" applyBorder="1" applyAlignment="1" applyProtection="1">
      <alignment vertical="center"/>
    </xf>
    <xf numFmtId="0" fontId="26" fillId="4" borderId="17" xfId="2" applyFont="1" applyFill="1" applyBorder="1" applyAlignment="1" applyProtection="1">
      <alignment horizontal="center" vertical="center"/>
    </xf>
    <xf numFmtId="0" fontId="22" fillId="2" borderId="21" xfId="2" applyFont="1" applyFill="1" applyBorder="1" applyAlignment="1" applyProtection="1">
      <alignment horizontal="center" vertical="center"/>
    </xf>
    <xf numFmtId="0" fontId="19" fillId="4" borderId="136" xfId="2" applyFill="1" applyBorder="1" applyAlignment="1" applyProtection="1">
      <alignment horizontal="center" vertical="center"/>
    </xf>
    <xf numFmtId="0" fontId="22" fillId="2" borderId="127" xfId="2" applyFont="1" applyFill="1" applyBorder="1" applyAlignment="1" applyProtection="1">
      <alignment vertical="center"/>
    </xf>
    <xf numFmtId="0" fontId="19" fillId="4" borderId="140" xfId="2" applyFill="1" applyBorder="1" applyAlignment="1" applyProtection="1">
      <alignment vertical="center"/>
    </xf>
    <xf numFmtId="3" fontId="19" fillId="2" borderId="127" xfId="2" applyNumberFormat="1" applyFont="1" applyFill="1" applyBorder="1" applyAlignment="1" applyProtection="1">
      <alignment horizontal="center" vertical="center"/>
    </xf>
    <xf numFmtId="3" fontId="19" fillId="4" borderId="140" xfId="2" applyNumberFormat="1" applyFill="1" applyBorder="1" applyAlignment="1" applyProtection="1">
      <alignment vertical="center"/>
    </xf>
    <xf numFmtId="0" fontId="19" fillId="2" borderId="21" xfId="2" applyFont="1" applyFill="1" applyBorder="1" applyAlignment="1" applyProtection="1">
      <alignment horizontal="center" vertical="center"/>
    </xf>
    <xf numFmtId="0" fontId="10" fillId="2" borderId="136" xfId="2" applyFont="1" applyFill="1" applyBorder="1" applyAlignment="1" applyProtection="1">
      <alignment horizontal="center" vertical="center"/>
    </xf>
    <xf numFmtId="0" fontId="25" fillId="2" borderId="127" xfId="2" applyFont="1" applyFill="1" applyBorder="1" applyAlignment="1" applyProtection="1">
      <alignment horizontal="center" vertical="center"/>
    </xf>
    <xf numFmtId="0" fontId="26" fillId="2" borderId="140" xfId="2" applyFont="1" applyFill="1" applyBorder="1" applyAlignment="1" applyProtection="1">
      <alignment vertical="center"/>
    </xf>
    <xf numFmtId="0" fontId="25" fillId="2" borderId="75" xfId="2" applyFont="1" applyFill="1" applyBorder="1" applyAlignment="1" applyProtection="1">
      <alignment horizontal="center" vertical="center"/>
    </xf>
    <xf numFmtId="0" fontId="26" fillId="2" borderId="76" xfId="2" applyFont="1" applyFill="1" applyBorder="1" applyAlignment="1" applyProtection="1">
      <alignment horizontal="center" vertical="center"/>
    </xf>
    <xf numFmtId="0" fontId="19" fillId="2" borderId="0" xfId="2" applyFont="1" applyFill="1" applyBorder="1" applyAlignment="1" applyProtection="1">
      <alignment vertical="center"/>
    </xf>
    <xf numFmtId="0" fontId="19" fillId="4" borderId="0" xfId="2" applyFill="1" applyBorder="1" applyAlignment="1" applyProtection="1">
      <alignment vertical="center"/>
    </xf>
    <xf numFmtId="0" fontId="35" fillId="2" borderId="0" xfId="2" applyFont="1" applyFill="1" applyAlignment="1" applyProtection="1">
      <alignment vertical="center"/>
    </xf>
    <xf numFmtId="0" fontId="47" fillId="2" borderId="0" xfId="2" applyFont="1" applyFill="1" applyAlignment="1" applyProtection="1">
      <alignment vertical="center" wrapText="1"/>
    </xf>
    <xf numFmtId="0" fontId="46" fillId="4" borderId="0" xfId="2" applyFont="1" applyFill="1" applyAlignment="1" applyProtection="1">
      <alignment vertical="center" wrapText="1"/>
    </xf>
    <xf numFmtId="0" fontId="25" fillId="2" borderId="0" xfId="2" applyFont="1" applyFill="1" applyAlignment="1" applyProtection="1">
      <alignment horizontal="center" vertical="center"/>
    </xf>
    <xf numFmtId="0" fontId="35" fillId="2" borderId="0" xfId="2" applyFont="1" applyFill="1" applyAlignment="1" applyProtection="1">
      <alignment vertical="center" wrapText="1"/>
    </xf>
    <xf numFmtId="0" fontId="48" fillId="2" borderId="0" xfId="2" applyFont="1" applyFill="1" applyAlignment="1" applyProtection="1">
      <alignment vertical="center" wrapText="1"/>
    </xf>
    <xf numFmtId="0" fontId="50" fillId="2" borderId="6" xfId="2" applyFont="1" applyFill="1" applyBorder="1" applyAlignment="1" applyProtection="1">
      <alignment vertical="center"/>
    </xf>
    <xf numFmtId="0" fontId="26" fillId="2" borderId="0" xfId="2" applyFont="1" applyFill="1" applyBorder="1" applyAlignment="1" applyProtection="1">
      <alignment vertical="center"/>
    </xf>
    <xf numFmtId="0" fontId="19" fillId="4" borderId="5" xfId="2" applyFill="1" applyBorder="1" applyAlignment="1" applyProtection="1">
      <alignment vertical="center"/>
    </xf>
    <xf numFmtId="0" fontId="19" fillId="2" borderId="103" xfId="2" applyFill="1" applyBorder="1" applyAlignment="1" applyProtection="1">
      <alignment horizontal="left" vertical="center"/>
    </xf>
    <xf numFmtId="0" fontId="19" fillId="2" borderId="68" xfId="2" applyFill="1" applyBorder="1" applyAlignment="1" applyProtection="1">
      <alignment horizontal="left" vertical="center"/>
    </xf>
    <xf numFmtId="0" fontId="19" fillId="2" borderId="89" xfId="2" applyFill="1" applyBorder="1" applyAlignment="1" applyProtection="1">
      <alignment vertical="center"/>
    </xf>
    <xf numFmtId="0" fontId="26" fillId="2" borderId="3" xfId="2" applyFont="1" applyFill="1" applyBorder="1" applyAlignment="1" applyProtection="1">
      <alignment vertical="center"/>
    </xf>
    <xf numFmtId="0" fontId="19" fillId="4" borderId="121" xfId="2" applyFill="1" applyBorder="1" applyAlignment="1" applyProtection="1">
      <alignment vertical="center"/>
    </xf>
    <xf numFmtId="0" fontId="50" fillId="2" borderId="18" xfId="2" applyFont="1" applyFill="1" applyBorder="1" applyAlignment="1" applyProtection="1">
      <alignment vertical="center"/>
    </xf>
    <xf numFmtId="0" fontId="50" fillId="2" borderId="17" xfId="2" applyFont="1" applyFill="1" applyBorder="1" applyAlignment="1" applyProtection="1">
      <alignment vertical="center"/>
    </xf>
    <xf numFmtId="0" fontId="9" fillId="4" borderId="19" xfId="2" applyFont="1" applyFill="1" applyBorder="1" applyAlignment="1" applyProtection="1">
      <alignment vertical="center"/>
    </xf>
    <xf numFmtId="0" fontId="26" fillId="2" borderId="142" xfId="2" applyFont="1" applyFill="1" applyBorder="1" applyAlignment="1" applyProtection="1"/>
    <xf numFmtId="0" fontId="26" fillId="2" borderId="66" xfId="2" applyFont="1" applyFill="1" applyBorder="1" applyAlignment="1" applyProtection="1"/>
    <xf numFmtId="0" fontId="26" fillId="2" borderId="0" xfId="2" applyFont="1" applyFill="1" applyBorder="1" applyAlignment="1" applyProtection="1">
      <alignment horizontal="center" vertical="center"/>
    </xf>
    <xf numFmtId="0" fontId="19" fillId="2" borderId="0" xfId="2" applyFill="1" applyBorder="1" applyAlignment="1" applyProtection="1">
      <alignment horizontal="center" vertical="center"/>
    </xf>
    <xf numFmtId="0" fontId="26" fillId="2" borderId="66" xfId="2" applyFont="1" applyFill="1" applyBorder="1" applyAlignment="1" applyProtection="1">
      <alignment horizontal="center" wrapText="1"/>
    </xf>
    <xf numFmtId="0" fontId="19" fillId="4" borderId="141" xfId="2" applyFill="1" applyBorder="1" applyAlignment="1" applyProtection="1">
      <alignment horizontal="center" wrapText="1"/>
    </xf>
    <xf numFmtId="49" fontId="19" fillId="2" borderId="103" xfId="2" applyNumberFormat="1" applyFill="1" applyBorder="1" applyAlignment="1" applyProtection="1">
      <alignment horizontal="center" vertical="center"/>
    </xf>
    <xf numFmtId="0" fontId="26" fillId="2" borderId="142" xfId="2" applyFont="1" applyFill="1" applyBorder="1" applyAlignment="1" applyProtection="1">
      <alignment vertical="center"/>
    </xf>
    <xf numFmtId="0" fontId="26" fillId="2" borderId="66" xfId="2" applyFont="1" applyFill="1" applyBorder="1" applyAlignment="1" applyProtection="1">
      <alignment vertical="center"/>
    </xf>
    <xf numFmtId="0" fontId="19" fillId="4" borderId="141" xfId="2" applyFill="1" applyBorder="1" applyAlignment="1" applyProtection="1">
      <alignment vertical="center"/>
    </xf>
    <xf numFmtId="0" fontId="26" fillId="2" borderId="62" xfId="2" applyFont="1" applyFill="1" applyBorder="1" applyAlignment="1" applyProtection="1">
      <alignment horizontal="center"/>
    </xf>
    <xf numFmtId="0" fontId="19" fillId="4" borderId="111" xfId="2" applyFill="1" applyBorder="1" applyAlignment="1" applyProtection="1">
      <alignment horizontal="center"/>
    </xf>
    <xf numFmtId="0" fontId="19" fillId="4" borderId="141" xfId="2" applyFill="1" applyBorder="1" applyAlignment="1" applyProtection="1">
      <alignment horizontal="center"/>
    </xf>
    <xf numFmtId="0" fontId="26" fillId="2" borderId="106" xfId="2" applyFont="1" applyFill="1" applyBorder="1" applyAlignment="1" applyProtection="1"/>
    <xf numFmtId="0" fontId="26" fillId="2" borderId="63" xfId="2" applyFont="1" applyFill="1" applyBorder="1" applyAlignment="1" applyProtection="1"/>
    <xf numFmtId="0" fontId="19" fillId="2" borderId="3" xfId="2" applyFont="1" applyFill="1" applyBorder="1" applyAlignment="1" applyProtection="1">
      <alignment vertical="center"/>
    </xf>
    <xf numFmtId="0" fontId="42" fillId="2" borderId="0" xfId="2" applyFont="1" applyFill="1" applyAlignment="1" applyProtection="1">
      <alignment horizontal="right" vertical="center"/>
    </xf>
    <xf numFmtId="0" fontId="19" fillId="4" borderId="0" xfId="2" applyFill="1" applyAlignment="1" applyProtection="1">
      <alignment horizontal="right" vertical="center"/>
    </xf>
    <xf numFmtId="3" fontId="19" fillId="2" borderId="84" xfId="2" applyNumberFormat="1" applyFont="1" applyFill="1" applyBorder="1" applyAlignment="1" applyProtection="1">
      <alignment horizontal="center" vertical="center"/>
    </xf>
    <xf numFmtId="0" fontId="19" fillId="4" borderId="89" xfId="2" applyFill="1" applyBorder="1" applyAlignment="1" applyProtection="1">
      <alignment horizontal="center" vertical="center"/>
    </xf>
    <xf numFmtId="0" fontId="50" fillId="2" borderId="106" xfId="2" applyFont="1" applyFill="1" applyBorder="1" applyAlignment="1" applyProtection="1">
      <alignment vertical="center"/>
    </xf>
    <xf numFmtId="0" fontId="26" fillId="2" borderId="63" xfId="2" applyFont="1" applyFill="1" applyBorder="1" applyAlignment="1" applyProtection="1">
      <alignment vertical="center"/>
    </xf>
    <xf numFmtId="0" fontId="19" fillId="4" borderId="111" xfId="2" applyFill="1" applyBorder="1" applyAlignment="1" applyProtection="1">
      <alignment vertical="center"/>
    </xf>
    <xf numFmtId="0" fontId="25" fillId="2" borderId="112" xfId="2" applyFont="1" applyFill="1" applyBorder="1" applyAlignment="1" applyProtection="1">
      <alignment horizontal="center" vertical="center"/>
    </xf>
    <xf numFmtId="0" fontId="26" fillId="4" borderId="13" xfId="2" applyFont="1" applyFill="1" applyBorder="1" applyAlignment="1" applyProtection="1">
      <alignment horizontal="center" vertical="center"/>
    </xf>
    <xf numFmtId="0" fontId="25" fillId="2" borderId="62" xfId="2" applyFont="1" applyFill="1" applyBorder="1" applyAlignment="1" applyProtection="1">
      <alignment vertical="center"/>
    </xf>
    <xf numFmtId="3" fontId="19" fillId="4" borderId="99" xfId="2" applyNumberFormat="1" applyFill="1" applyBorder="1" applyAlignment="1" applyProtection="1">
      <alignment horizontal="center" vertical="center"/>
    </xf>
    <xf numFmtId="3" fontId="19" fillId="2" borderId="62" xfId="2" applyNumberFormat="1" applyFont="1" applyFill="1" applyBorder="1" applyAlignment="1" applyProtection="1">
      <alignment horizontal="center" vertical="center"/>
    </xf>
    <xf numFmtId="0" fontId="19" fillId="4" borderId="143" xfId="2" applyFill="1" applyBorder="1" applyAlignment="1" applyProtection="1">
      <alignment vertical="center"/>
    </xf>
    <xf numFmtId="0" fontId="25" fillId="2" borderId="143" xfId="2" applyFont="1" applyFill="1" applyBorder="1" applyAlignment="1" applyProtection="1">
      <alignment vertical="center"/>
    </xf>
    <xf numFmtId="0" fontId="19" fillId="2" borderId="144" xfId="2" applyFill="1" applyBorder="1" applyAlignment="1" applyProtection="1">
      <alignment vertical="center"/>
    </xf>
    <xf numFmtId="0" fontId="1" fillId="2" borderId="17" xfId="2" applyFont="1" applyFill="1" applyBorder="1" applyAlignment="1" applyProtection="1">
      <alignment horizontal="center" vertical="center" wrapText="1"/>
    </xf>
    <xf numFmtId="0" fontId="19" fillId="4" borderId="17" xfId="2" applyFill="1" applyBorder="1" applyAlignment="1" applyProtection="1">
      <alignment horizontal="center" vertical="center" wrapText="1"/>
    </xf>
    <xf numFmtId="0" fontId="51" fillId="2" borderId="18" xfId="2" applyFont="1" applyFill="1" applyBorder="1" applyAlignment="1" applyProtection="1">
      <alignment vertical="center"/>
    </xf>
    <xf numFmtId="0" fontId="19" fillId="4" borderId="17" xfId="2" applyFill="1" applyBorder="1" applyAlignment="1" applyProtection="1">
      <alignment vertical="center"/>
    </xf>
    <xf numFmtId="0" fontId="26" fillId="4" borderId="19" xfId="2" applyFont="1" applyFill="1" applyBorder="1" applyAlignment="1" applyProtection="1">
      <alignment vertical="center"/>
    </xf>
    <xf numFmtId="0" fontId="51" fillId="2" borderId="6" xfId="2" applyFont="1" applyFill="1" applyBorder="1" applyAlignment="1" applyProtection="1">
      <alignment vertical="center"/>
    </xf>
    <xf numFmtId="0" fontId="19" fillId="4" borderId="119" xfId="2" applyFill="1" applyBorder="1" applyAlignment="1" applyProtection="1">
      <alignment vertical="center"/>
    </xf>
    <xf numFmtId="0" fontId="19" fillId="2" borderId="122" xfId="2" applyFill="1" applyBorder="1" applyAlignment="1" applyProtection="1">
      <alignment horizontal="center" vertical="center"/>
    </xf>
    <xf numFmtId="0" fontId="26" fillId="2" borderId="6" xfId="2" applyFont="1" applyFill="1" applyBorder="1" applyAlignment="1" applyProtection="1">
      <alignment vertical="center"/>
    </xf>
    <xf numFmtId="0" fontId="19" fillId="4" borderId="89" xfId="2" applyFill="1" applyBorder="1" applyAlignment="1" applyProtection="1">
      <alignment vertical="center"/>
    </xf>
    <xf numFmtId="0" fontId="26" fillId="2" borderId="103" xfId="2" applyFont="1" applyFill="1" applyBorder="1" applyAlignment="1" applyProtection="1">
      <alignment vertical="center"/>
    </xf>
    <xf numFmtId="0" fontId="26" fillId="2" borderId="68" xfId="2" applyFont="1" applyFill="1" applyBorder="1" applyAlignment="1" applyProtection="1">
      <alignment vertical="center"/>
    </xf>
    <xf numFmtId="49" fontId="19" fillId="2" borderId="103" xfId="2" applyNumberFormat="1" applyFill="1" applyBorder="1" applyAlignment="1" applyProtection="1">
      <alignment horizontal="left" vertical="center"/>
    </xf>
    <xf numFmtId="49" fontId="19" fillId="2" borderId="68" xfId="2" applyNumberFormat="1" applyFill="1" applyBorder="1" applyAlignment="1" applyProtection="1">
      <alignment horizontal="left" vertical="center"/>
    </xf>
    <xf numFmtId="49" fontId="19" fillId="4" borderId="89" xfId="2" applyNumberFormat="1" applyFill="1" applyBorder="1" applyAlignment="1" applyProtection="1">
      <alignment vertical="center"/>
    </xf>
    <xf numFmtId="0" fontId="19" fillId="4" borderId="68" xfId="2" applyFill="1" applyBorder="1" applyAlignment="1" applyProtection="1">
      <alignment vertical="center"/>
    </xf>
    <xf numFmtId="0" fontId="19" fillId="4" borderId="120" xfId="2" applyFill="1" applyBorder="1" applyAlignment="1" applyProtection="1">
      <alignment vertical="center"/>
    </xf>
    <xf numFmtId="0" fontId="1" fillId="2" borderId="2" xfId="2" applyFont="1" applyFill="1" applyBorder="1" applyAlignment="1" applyProtection="1">
      <alignment vertical="center"/>
    </xf>
    <xf numFmtId="0" fontId="37" fillId="2" borderId="129" xfId="2" applyFont="1" applyFill="1" applyBorder="1" applyAlignment="1" applyProtection="1">
      <alignment vertical="center"/>
    </xf>
    <xf numFmtId="0" fontId="38" fillId="2" borderId="17" xfId="2" applyFont="1" applyFill="1" applyBorder="1" applyAlignment="1" applyProtection="1">
      <alignment vertical="center"/>
    </xf>
    <xf numFmtId="0" fontId="38" fillId="2" borderId="128" xfId="2" applyFont="1" applyFill="1" applyBorder="1" applyAlignment="1" applyProtection="1">
      <alignment vertical="center"/>
    </xf>
    <xf numFmtId="0" fontId="38" fillId="2" borderId="65" xfId="2" applyFont="1" applyFill="1" applyBorder="1" applyAlignment="1" applyProtection="1">
      <alignment vertical="center"/>
    </xf>
    <xf numFmtId="0" fontId="38" fillId="2" borderId="66" xfId="2" applyFont="1" applyFill="1" applyBorder="1" applyAlignment="1" applyProtection="1">
      <alignment vertical="center"/>
    </xf>
    <xf numFmtId="0" fontId="38" fillId="2" borderId="67" xfId="2" applyFont="1" applyFill="1" applyBorder="1" applyAlignment="1" applyProtection="1">
      <alignment vertical="center"/>
    </xf>
    <xf numFmtId="0" fontId="37" fillId="2" borderId="135" xfId="2" applyFont="1" applyFill="1" applyBorder="1" applyAlignment="1" applyProtection="1">
      <alignment horizontal="center" vertical="center"/>
    </xf>
    <xf numFmtId="0" fontId="37" fillId="2" borderId="84" xfId="2" applyFont="1" applyFill="1" applyBorder="1" applyAlignment="1" applyProtection="1">
      <alignment horizontal="center" vertical="center"/>
    </xf>
    <xf numFmtId="0" fontId="19" fillId="2" borderId="89" xfId="2" applyFill="1" applyBorder="1" applyAlignment="1" applyProtection="1">
      <alignment horizontal="center" vertical="center"/>
    </xf>
    <xf numFmtId="0" fontId="1" fillId="2" borderId="4" xfId="2" applyFont="1" applyFill="1" applyBorder="1" applyAlignment="1" applyProtection="1">
      <alignment vertical="center"/>
    </xf>
  </cellXfs>
  <cellStyles count="4">
    <cellStyle name="Normální" xfId="0" builtinId="0"/>
    <cellStyle name="Normální 2" xfId="1"/>
    <cellStyle name="Normální 2 2" xfId="2"/>
    <cellStyle name="Špatně" xfId="3" builtinId="27"/>
  </cellStyles>
  <dxfs count="42">
    <dxf>
      <numFmt numFmtId="30" formatCode="@"/>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indexed="65"/>
        </patternFill>
      </fill>
    </dxf>
    <dxf>
      <numFmt numFmtId="30" formatCode="@"/>
      <fill>
        <patternFill patternType="none">
          <fgColor indexed="64"/>
          <bgColor auto="1"/>
        </patternFill>
      </fill>
    </dxf>
    <dxf>
      <numFmt numFmtId="30" formatCode="@"/>
      <fill>
        <patternFill patternType="none">
          <fgColor indexed="64"/>
          <bgColor auto="1"/>
        </patternFill>
      </fill>
      <alignment horizontal="right" vertical="bottom" textRotation="0" wrapText="0" indent="0" justifyLastLine="0" shrinkToFit="0" readingOrder="0"/>
    </dxf>
    <dxf>
      <numFmt numFmtId="30" formatCode="@"/>
      <fill>
        <patternFill patternType="none">
          <fgColor indexed="64"/>
          <bgColor auto="1"/>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ont>
        <b/>
        <i val="0"/>
        <strike val="0"/>
        <condense val="0"/>
        <extend val="0"/>
        <outline val="0"/>
        <shadow val="0"/>
        <u val="none"/>
        <vertAlign val="baseline"/>
        <sz val="10"/>
        <color auto="1"/>
        <name val="Arial CE"/>
        <scheme val="none"/>
      </font>
      <numFmt numFmtId="30" formatCode="@"/>
      <fill>
        <patternFill patternType="none">
          <fgColor indexed="64"/>
          <bgColor auto="1"/>
        </patternFill>
      </fill>
    </dxf>
    <dxf>
      <font>
        <b/>
        <i val="0"/>
        <color theme="0"/>
      </font>
      <fill>
        <patternFill>
          <bgColor rgb="FFFF0000"/>
        </patternFill>
      </fill>
    </dxf>
    <dxf>
      <font>
        <color theme="0"/>
      </font>
    </dxf>
    <dxf>
      <font>
        <color theme="0"/>
      </font>
    </dxf>
    <dxf>
      <font>
        <color theme="0"/>
      </font>
      <fill>
        <patternFill>
          <bgColor rgb="FFFF0000"/>
        </patternFill>
      </fill>
    </dxf>
    <dxf>
      <font>
        <color theme="1"/>
      </font>
      <fill>
        <patternFill>
          <bgColor rgb="FF92D05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ulka1" displayName="Tabulka1" ref="B2:B6" totalsRowShown="0" headerRowDxfId="9" dataDxfId="8">
  <tableColumns count="1">
    <tableColumn id="1" name="Klasifikace příjmu-výdeje" dataDxfId="7"/>
  </tableColumns>
  <tableStyleInfo name="TableStyleLight9" showFirstColumn="0" showLastColumn="0" showRowStripes="1" showColumnStripes="0"/>
</table>
</file>

<file path=xl/tables/table2.xml><?xml version="1.0" encoding="utf-8"?>
<table xmlns="http://schemas.openxmlformats.org/spreadsheetml/2006/main" id="2" name="Tabulka2" displayName="Tabulka2" ref="D2:E16" totalsRowShown="0" headerRowDxfId="6" dataDxfId="5">
  <tableColumns count="2">
    <tableColumn id="1" name="Označení ve výkazu" dataDxfId="4"/>
    <tableColumn id="2" name="Pojmenování" dataDxfId="3"/>
  </tableColumns>
  <tableStyleInfo name="TableStyleLight9" showFirstColumn="0" showLastColumn="0" showRowStripes="1" showColumnStripes="0"/>
</table>
</file>

<file path=xl/tables/table3.xml><?xml version="1.0" encoding="utf-8"?>
<table xmlns="http://schemas.openxmlformats.org/spreadsheetml/2006/main" id="4" name="Tabulka4" displayName="Tabulka4" ref="G2:G17" totalsRowShown="0" headerRowDxfId="2" dataDxfId="1">
  <autoFilter ref="G2:G17"/>
  <tableColumns count="1">
    <tableColumn id="1" name="Finančímu úřadu pro" dataDxfId="0"/>
  </tableColumns>
  <tableStyleInfo name="TableStyleLight9"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7" tint="0.79998168889431442"/>
  </sheetPr>
  <dimension ref="B1:B13"/>
  <sheetViews>
    <sheetView tabSelected="1" workbookViewId="0"/>
  </sheetViews>
  <sheetFormatPr defaultRowHeight="12.75" x14ac:dyDescent="0.2"/>
  <cols>
    <col min="1" max="1" width="1.42578125" style="169" customWidth="1"/>
    <col min="2" max="2" width="92.85546875" style="169" customWidth="1"/>
    <col min="3" max="16384" width="9.140625" style="169"/>
  </cols>
  <sheetData>
    <row r="1" spans="2:2" ht="7.5" customHeight="1" thickBot="1" x14ac:dyDescent="0.25"/>
    <row r="2" spans="2:2" ht="7.5" customHeight="1" thickTop="1" x14ac:dyDescent="0.2">
      <c r="B2" s="170"/>
    </row>
    <row r="3" spans="2:2" ht="15.75" x14ac:dyDescent="0.2">
      <c r="B3" s="171" t="s">
        <v>172</v>
      </c>
    </row>
    <row r="4" spans="2:2" ht="15" x14ac:dyDescent="0.2">
      <c r="B4" s="371" t="s">
        <v>501</v>
      </c>
    </row>
    <row r="5" spans="2:2" ht="97.5" customHeight="1" x14ac:dyDescent="0.2">
      <c r="B5" s="353" t="s">
        <v>483</v>
      </c>
    </row>
    <row r="6" spans="2:2" ht="18.75" customHeight="1" x14ac:dyDescent="0.2">
      <c r="B6" s="354" t="s">
        <v>482</v>
      </c>
    </row>
    <row r="7" spans="2:2" ht="161.25" customHeight="1" x14ac:dyDescent="0.2">
      <c r="B7" s="353" t="s">
        <v>484</v>
      </c>
    </row>
    <row r="8" spans="2:2" ht="48" customHeight="1" x14ac:dyDescent="0.2">
      <c r="B8" s="353" t="s">
        <v>486</v>
      </c>
    </row>
    <row r="9" spans="2:2" ht="52.5" customHeight="1" x14ac:dyDescent="0.2">
      <c r="B9" s="352" t="s">
        <v>487</v>
      </c>
    </row>
    <row r="10" spans="2:2" ht="37.5" customHeight="1" x14ac:dyDescent="0.2">
      <c r="B10" s="355" t="s">
        <v>173</v>
      </c>
    </row>
    <row r="11" spans="2:2" ht="37.5" customHeight="1" x14ac:dyDescent="0.2">
      <c r="B11" s="355" t="s">
        <v>485</v>
      </c>
    </row>
    <row r="12" spans="2:2" ht="46.5" thickBot="1" x14ac:dyDescent="0.25">
      <c r="B12" s="356" t="s">
        <v>530</v>
      </c>
    </row>
    <row r="13" spans="2:2" ht="13.5" thickTop="1" x14ac:dyDescent="0.2">
      <c r="B13" s="350" t="str">
        <f>"Peněžní deník verze "&amp;'Historie verzí'!A2&amp;", poslední revize "&amp;TEXT('Historie verzí'!B2,"d.m.rrrr")</f>
        <v>Peněžní deník verze 6, poslední revize 27.1.2019</v>
      </c>
    </row>
  </sheetData>
  <sheetProtection sheet="1" objects="1" scenarios="1"/>
  <printOptions horizontalCentered="1" verticalCentered="1"/>
  <pageMargins left="0.70866141732283472" right="0.7086614173228347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3"/>
  <sheetViews>
    <sheetView workbookViewId="0">
      <selection sqref="A1:F2"/>
    </sheetView>
  </sheetViews>
  <sheetFormatPr defaultRowHeight="12.75" x14ac:dyDescent="0.2"/>
  <cols>
    <col min="1" max="1" width="7.7109375" style="207" customWidth="1"/>
    <col min="2" max="2" width="23.28515625" style="207" customWidth="1"/>
    <col min="3" max="3" width="15.85546875" style="207" customWidth="1"/>
    <col min="4" max="4" width="19.42578125" style="207" customWidth="1"/>
    <col min="5" max="6" width="15.42578125" style="207" customWidth="1"/>
    <col min="7" max="16384" width="9.140625" style="175"/>
  </cols>
  <sheetData>
    <row r="1" spans="1:6" x14ac:dyDescent="0.2">
      <c r="A1" s="734" t="s">
        <v>242</v>
      </c>
      <c r="B1" s="735"/>
      <c r="C1" s="735"/>
      <c r="D1" s="735"/>
      <c r="E1" s="735"/>
      <c r="F1" s="735"/>
    </row>
    <row r="2" spans="1:6" ht="8.1" customHeight="1" thickBot="1" x14ac:dyDescent="0.25">
      <c r="A2" s="736"/>
      <c r="B2" s="736"/>
      <c r="C2" s="736"/>
      <c r="D2" s="736"/>
      <c r="E2" s="736"/>
      <c r="F2" s="736"/>
    </row>
    <row r="3" spans="1:6" ht="14.1" customHeight="1" x14ac:dyDescent="0.2">
      <c r="A3" s="737" t="s">
        <v>241</v>
      </c>
      <c r="B3" s="739" t="s">
        <v>240</v>
      </c>
      <c r="C3" s="740"/>
      <c r="D3" s="741"/>
      <c r="E3" s="745" t="s">
        <v>239</v>
      </c>
      <c r="F3" s="746"/>
    </row>
    <row r="4" spans="1:6" ht="14.1" customHeight="1" x14ac:dyDescent="0.2">
      <c r="A4" s="738"/>
      <c r="B4" s="742"/>
      <c r="C4" s="743"/>
      <c r="D4" s="744"/>
      <c r="E4" s="295" t="s">
        <v>238</v>
      </c>
      <c r="F4" s="296" t="s">
        <v>237</v>
      </c>
    </row>
    <row r="5" spans="1:6" x14ac:dyDescent="0.2">
      <c r="A5" s="747" t="s">
        <v>236</v>
      </c>
      <c r="B5" s="750" t="s">
        <v>235</v>
      </c>
      <c r="C5" s="751"/>
      <c r="D5" s="752"/>
      <c r="E5" s="753">
        <f>'Přehled údajů k přiznání'!H45</f>
        <v>6507</v>
      </c>
      <c r="F5" s="756"/>
    </row>
    <row r="6" spans="1:6" x14ac:dyDescent="0.2">
      <c r="A6" s="748"/>
      <c r="B6" s="297" t="s">
        <v>234</v>
      </c>
      <c r="C6" s="298" t="str">
        <f>'str 1'!H26</f>
        <v>31.12.2018</v>
      </c>
      <c r="D6" s="299"/>
      <c r="E6" s="754"/>
      <c r="F6" s="757"/>
    </row>
    <row r="7" spans="1:6" ht="13.5" thickBot="1" x14ac:dyDescent="0.25">
      <c r="A7" s="749"/>
      <c r="B7" s="300"/>
      <c r="C7" s="300"/>
      <c r="D7" s="300"/>
      <c r="E7" s="755"/>
      <c r="F7" s="758"/>
    </row>
    <row r="8" spans="1:6" ht="20.100000000000001" customHeight="1" thickBot="1" x14ac:dyDescent="0.25">
      <c r="A8" s="759"/>
      <c r="B8" s="759"/>
      <c r="C8" s="759"/>
      <c r="D8" s="759"/>
      <c r="E8" s="759"/>
      <c r="F8" s="759"/>
    </row>
    <row r="9" spans="1:6" ht="36" customHeight="1" x14ac:dyDescent="0.2">
      <c r="A9" s="261" t="s">
        <v>233</v>
      </c>
      <c r="B9" s="760" t="s">
        <v>232</v>
      </c>
      <c r="C9" s="761"/>
      <c r="D9" s="762"/>
      <c r="E9" s="223">
        <v>0</v>
      </c>
      <c r="F9" s="301"/>
    </row>
    <row r="10" spans="1:6" ht="36" customHeight="1" x14ac:dyDescent="0.2">
      <c r="A10" s="240" t="s">
        <v>231</v>
      </c>
      <c r="B10" s="705" t="s">
        <v>546</v>
      </c>
      <c r="C10" s="706"/>
      <c r="D10" s="707"/>
      <c r="E10" s="183">
        <v>0</v>
      </c>
      <c r="F10" s="302"/>
    </row>
    <row r="11" spans="1:6" ht="36" customHeight="1" x14ac:dyDescent="0.2">
      <c r="A11" s="233">
        <v>40</v>
      </c>
      <c r="B11" s="705" t="s">
        <v>230</v>
      </c>
      <c r="C11" s="706"/>
      <c r="D11" s="707"/>
      <c r="E11" s="213">
        <f>'Přehled údajů k přiznání'!F44</f>
        <v>33170</v>
      </c>
      <c r="F11" s="303"/>
    </row>
    <row r="12" spans="1:6" ht="36" customHeight="1" x14ac:dyDescent="0.2">
      <c r="A12" s="240">
        <v>50</v>
      </c>
      <c r="B12" s="705" t="s">
        <v>547</v>
      </c>
      <c r="C12" s="706"/>
      <c r="D12" s="707"/>
      <c r="E12" s="183">
        <v>0</v>
      </c>
      <c r="F12" s="302"/>
    </row>
    <row r="13" spans="1:6" ht="30" customHeight="1" x14ac:dyDescent="0.2">
      <c r="A13" s="215" t="s">
        <v>229</v>
      </c>
      <c r="B13" s="705" t="s">
        <v>548</v>
      </c>
      <c r="C13" s="717"/>
      <c r="D13" s="718"/>
      <c r="E13" s="176">
        <v>0</v>
      </c>
      <c r="F13" s="304"/>
    </row>
    <row r="14" spans="1:6" ht="30" customHeight="1" x14ac:dyDescent="0.2">
      <c r="A14" s="215" t="s">
        <v>228</v>
      </c>
      <c r="B14" s="730"/>
      <c r="C14" s="720"/>
      <c r="D14" s="721"/>
      <c r="E14" s="176">
        <v>0</v>
      </c>
      <c r="F14" s="305"/>
    </row>
    <row r="15" spans="1:6" ht="36" customHeight="1" thickBot="1" x14ac:dyDescent="0.25">
      <c r="A15" s="238">
        <v>70</v>
      </c>
      <c r="B15" s="731" t="s">
        <v>227</v>
      </c>
      <c r="C15" s="732"/>
      <c r="D15" s="733"/>
      <c r="E15" s="197">
        <f>SUM(E9:E14)</f>
        <v>33170</v>
      </c>
      <c r="F15" s="306"/>
    </row>
    <row r="16" spans="1:6" ht="20.100000000000001" customHeight="1" thickBot="1" x14ac:dyDescent="0.25">
      <c r="A16" s="725"/>
      <c r="B16" s="726"/>
      <c r="C16" s="726"/>
      <c r="D16" s="726"/>
      <c r="E16" s="726"/>
      <c r="F16" s="726"/>
    </row>
    <row r="17" spans="1:6" ht="30" customHeight="1" x14ac:dyDescent="0.2">
      <c r="A17" s="261">
        <v>100</v>
      </c>
      <c r="B17" s="727" t="s">
        <v>226</v>
      </c>
      <c r="C17" s="728"/>
      <c r="D17" s="729"/>
      <c r="E17" s="223">
        <v>0</v>
      </c>
      <c r="F17" s="307"/>
    </row>
    <row r="18" spans="1:6" ht="36" customHeight="1" x14ac:dyDescent="0.2">
      <c r="A18" s="240">
        <v>101</v>
      </c>
      <c r="B18" s="705" t="s">
        <v>225</v>
      </c>
      <c r="C18" s="706"/>
      <c r="D18" s="707"/>
      <c r="E18" s="176">
        <f>'Přehled údajů k přiznání'!F37-'Přehled údajů k přiznání'!F35-'Přehled údajů k přiznání'!F31</f>
        <v>13052</v>
      </c>
      <c r="F18" s="305"/>
    </row>
    <row r="19" spans="1:6" ht="30" customHeight="1" x14ac:dyDescent="0.2">
      <c r="A19" s="240" t="s">
        <v>224</v>
      </c>
      <c r="B19" s="710" t="s">
        <v>549</v>
      </c>
      <c r="C19" s="711"/>
      <c r="D19" s="712"/>
      <c r="E19" s="176">
        <f>'Přehled údajů k přiznání'!F35</f>
        <v>3000</v>
      </c>
      <c r="F19" s="305"/>
    </row>
    <row r="20" spans="1:6" ht="30" customHeight="1" x14ac:dyDescent="0.2">
      <c r="A20" s="233" t="s">
        <v>223</v>
      </c>
      <c r="B20" s="710" t="s">
        <v>550</v>
      </c>
      <c r="C20" s="711"/>
      <c r="D20" s="712"/>
      <c r="E20" s="176">
        <f>'Přehled údajů k přiznání'!F31</f>
        <v>2000</v>
      </c>
      <c r="F20" s="308"/>
    </row>
    <row r="21" spans="1:6" ht="30" customHeight="1" x14ac:dyDescent="0.2">
      <c r="A21" s="215" t="s">
        <v>222</v>
      </c>
      <c r="B21" s="705" t="s">
        <v>221</v>
      </c>
      <c r="C21" s="706"/>
      <c r="D21" s="707"/>
      <c r="E21" s="176">
        <v>0</v>
      </c>
      <c r="F21" s="305"/>
    </row>
    <row r="22" spans="1:6" ht="30" customHeight="1" x14ac:dyDescent="0.2">
      <c r="A22" s="215" t="s">
        <v>220</v>
      </c>
      <c r="B22" s="705" t="s">
        <v>219</v>
      </c>
      <c r="C22" s="706"/>
      <c r="D22" s="707"/>
      <c r="E22" s="176">
        <v>0</v>
      </c>
      <c r="F22" s="308"/>
    </row>
    <row r="23" spans="1:6" s="266" customFormat="1" ht="25.5" customHeight="1" x14ac:dyDescent="0.2">
      <c r="A23" s="240">
        <v>120</v>
      </c>
      <c r="B23" s="713" t="s">
        <v>218</v>
      </c>
      <c r="C23" s="714"/>
      <c r="D23" s="715"/>
      <c r="E23" s="176">
        <v>0</v>
      </c>
      <c r="F23" s="241"/>
    </row>
    <row r="24" spans="1:6" s="266" customFormat="1" ht="25.5" customHeight="1" x14ac:dyDescent="0.2">
      <c r="A24" s="240">
        <v>130</v>
      </c>
      <c r="B24" s="713" t="s">
        <v>217</v>
      </c>
      <c r="C24" s="714"/>
      <c r="D24" s="715"/>
      <c r="E24" s="176">
        <v>0</v>
      </c>
      <c r="F24" s="241"/>
    </row>
    <row r="25" spans="1:6" ht="30" customHeight="1" x14ac:dyDescent="0.2">
      <c r="A25" s="215" t="s">
        <v>216</v>
      </c>
      <c r="B25" s="705" t="s">
        <v>551</v>
      </c>
      <c r="C25" s="706"/>
      <c r="D25" s="707"/>
      <c r="E25" s="176">
        <v>0</v>
      </c>
      <c r="F25" s="309"/>
    </row>
    <row r="26" spans="1:6" ht="30" customHeight="1" x14ac:dyDescent="0.2">
      <c r="A26" s="310">
        <v>150</v>
      </c>
      <c r="B26" s="716" t="s">
        <v>552</v>
      </c>
      <c r="C26" s="706"/>
      <c r="D26" s="707"/>
      <c r="E26" s="176">
        <v>0</v>
      </c>
      <c r="F26" s="311"/>
    </row>
    <row r="27" spans="1:6" ht="30" customHeight="1" x14ac:dyDescent="0.2">
      <c r="A27" s="215" t="s">
        <v>215</v>
      </c>
      <c r="B27" s="716" t="s">
        <v>553</v>
      </c>
      <c r="C27" s="706"/>
      <c r="D27" s="707"/>
      <c r="E27" s="176">
        <v>0</v>
      </c>
      <c r="F27" s="312"/>
    </row>
    <row r="28" spans="1:6" ht="30" customHeight="1" x14ac:dyDescent="0.2">
      <c r="A28" s="215" t="s">
        <v>214</v>
      </c>
      <c r="B28" s="716" t="s">
        <v>548</v>
      </c>
      <c r="C28" s="717"/>
      <c r="D28" s="718"/>
      <c r="E28" s="176">
        <v>0</v>
      </c>
      <c r="F28" s="312"/>
    </row>
    <row r="29" spans="1:6" ht="30" customHeight="1" x14ac:dyDescent="0.2">
      <c r="A29" s="215" t="s">
        <v>213</v>
      </c>
      <c r="B29" s="719"/>
      <c r="C29" s="720"/>
      <c r="D29" s="721"/>
      <c r="E29" s="176">
        <v>0</v>
      </c>
      <c r="F29" s="312"/>
    </row>
    <row r="30" spans="1:6" ht="30" customHeight="1" thickBot="1" x14ac:dyDescent="0.25">
      <c r="A30" s="310">
        <v>170</v>
      </c>
      <c r="B30" s="722" t="s">
        <v>554</v>
      </c>
      <c r="C30" s="723"/>
      <c r="D30" s="724"/>
      <c r="E30" s="313">
        <f>SUM(E17:E29)</f>
        <v>18052</v>
      </c>
      <c r="F30" s="314"/>
    </row>
    <row r="31" spans="1:6" x14ac:dyDescent="0.2">
      <c r="A31" s="708">
        <v>2</v>
      </c>
      <c r="B31" s="709"/>
      <c r="C31" s="709"/>
      <c r="D31" s="709"/>
      <c r="E31" s="709"/>
      <c r="F31" s="709"/>
    </row>
    <row r="32" spans="1:6" x14ac:dyDescent="0.2">
      <c r="A32" s="315"/>
      <c r="B32" s="315"/>
    </row>
    <row r="33" spans="1:2" x14ac:dyDescent="0.2">
      <c r="A33" s="315"/>
      <c r="B33" s="315"/>
    </row>
  </sheetData>
  <sheetProtection sheet="1" objects="1" scenarios="1"/>
  <mergeCells count="32">
    <mergeCell ref="B13:D13"/>
    <mergeCell ref="B14:D14"/>
    <mergeCell ref="B18:D18"/>
    <mergeCell ref="B15:D15"/>
    <mergeCell ref="A1:F2"/>
    <mergeCell ref="A3:A4"/>
    <mergeCell ref="B3:D4"/>
    <mergeCell ref="E3:F3"/>
    <mergeCell ref="A5:A7"/>
    <mergeCell ref="B5:D5"/>
    <mergeCell ref="E5:E7"/>
    <mergeCell ref="F5:F7"/>
    <mergeCell ref="A8:F8"/>
    <mergeCell ref="B9:D9"/>
    <mergeCell ref="B10:D10"/>
    <mergeCell ref="B11:D11"/>
    <mergeCell ref="B12:D12"/>
    <mergeCell ref="A31:F31"/>
    <mergeCell ref="B20:D20"/>
    <mergeCell ref="B21:D21"/>
    <mergeCell ref="B22:D22"/>
    <mergeCell ref="B23:D23"/>
    <mergeCell ref="B24:D24"/>
    <mergeCell ref="B25:D25"/>
    <mergeCell ref="B26:D26"/>
    <mergeCell ref="B27:D27"/>
    <mergeCell ref="B28:D28"/>
    <mergeCell ref="B29:D29"/>
    <mergeCell ref="B30:D30"/>
    <mergeCell ref="A16:F16"/>
    <mergeCell ref="B17:D17"/>
    <mergeCell ref="B19:D19"/>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2"/>
  <sheetViews>
    <sheetView workbookViewId="0">
      <selection sqref="A1:E2"/>
    </sheetView>
  </sheetViews>
  <sheetFormatPr defaultRowHeight="12.75" x14ac:dyDescent="0.2"/>
  <cols>
    <col min="1" max="1" width="10.5703125" style="207" customWidth="1"/>
    <col min="2" max="2" width="18.85546875" style="175" customWidth="1"/>
    <col min="3" max="3" width="35.7109375" style="207" customWidth="1"/>
    <col min="4" max="5" width="15.140625" style="207" customWidth="1"/>
    <col min="6" max="16384" width="9.140625" style="175"/>
  </cols>
  <sheetData>
    <row r="1" spans="1:5" x14ac:dyDescent="0.2">
      <c r="A1" s="789" t="s">
        <v>259</v>
      </c>
      <c r="B1" s="654"/>
      <c r="C1" s="654"/>
      <c r="D1" s="654"/>
      <c r="E1" s="654"/>
    </row>
    <row r="2" spans="1:5" s="266" customFormat="1" ht="12.95" customHeight="1" x14ac:dyDescent="0.2">
      <c r="A2" s="654"/>
      <c r="B2" s="654"/>
      <c r="C2" s="654"/>
      <c r="D2" s="654"/>
      <c r="E2" s="654"/>
    </row>
    <row r="3" spans="1:5" s="266" customFormat="1" ht="12.95" customHeight="1" x14ac:dyDescent="0.2">
      <c r="A3" s="790" t="s">
        <v>258</v>
      </c>
      <c r="B3" s="677"/>
      <c r="C3" s="676" t="s">
        <v>257</v>
      </c>
      <c r="D3" s="677"/>
      <c r="E3" s="677"/>
    </row>
    <row r="4" spans="1:5" ht="18" customHeight="1" x14ac:dyDescent="0.2">
      <c r="A4" s="288">
        <f>'Základní údaje'!B5</f>
        <v>64211045</v>
      </c>
      <c r="B4" s="204"/>
      <c r="C4" s="289" t="str">
        <f>'Přehled údajů k přiznání'!F6</f>
        <v>CZ64211045</v>
      </c>
      <c r="D4" s="791"/>
      <c r="E4" s="684"/>
    </row>
    <row r="5" spans="1:5" ht="5.25" customHeight="1" x14ac:dyDescent="0.2">
      <c r="A5" s="204"/>
      <c r="B5" s="204"/>
      <c r="C5" s="204"/>
      <c r="D5" s="204"/>
      <c r="E5" s="204"/>
    </row>
    <row r="6" spans="1:5" x14ac:dyDescent="0.2">
      <c r="A6" s="792" t="s">
        <v>555</v>
      </c>
      <c r="B6" s="793"/>
      <c r="C6" s="793"/>
      <c r="D6" s="793"/>
      <c r="E6" s="793"/>
    </row>
    <row r="7" spans="1:5" ht="13.5" thickBot="1" x14ac:dyDescent="0.25">
      <c r="A7" s="794"/>
      <c r="B7" s="794"/>
      <c r="C7" s="794"/>
      <c r="D7" s="794"/>
      <c r="E7" s="794"/>
    </row>
    <row r="8" spans="1:5" ht="14.1" customHeight="1" x14ac:dyDescent="0.2">
      <c r="A8" s="780" t="s">
        <v>241</v>
      </c>
      <c r="B8" s="782" t="s">
        <v>556</v>
      </c>
      <c r="C8" s="783"/>
      <c r="D8" s="786" t="s">
        <v>239</v>
      </c>
      <c r="E8" s="787"/>
    </row>
    <row r="9" spans="1:5" ht="14.1" customHeight="1" x14ac:dyDescent="0.2">
      <c r="A9" s="781"/>
      <c r="B9" s="784"/>
      <c r="C9" s="785"/>
      <c r="D9" s="194" t="s">
        <v>238</v>
      </c>
      <c r="E9" s="237" t="s">
        <v>237</v>
      </c>
    </row>
    <row r="10" spans="1:5" ht="18.75" customHeight="1" x14ac:dyDescent="0.2">
      <c r="A10" s="290">
        <v>1</v>
      </c>
      <c r="B10" s="788" t="s">
        <v>371</v>
      </c>
      <c r="C10" s="776"/>
      <c r="D10" s="176">
        <f>'Přehled údajů k přiznání'!F44</f>
        <v>33170</v>
      </c>
      <c r="E10" s="214"/>
    </row>
    <row r="11" spans="1:5" ht="18.75" customHeight="1" x14ac:dyDescent="0.2">
      <c r="A11" s="290">
        <v>2</v>
      </c>
      <c r="B11" s="775"/>
      <c r="C11" s="776"/>
      <c r="D11" s="176"/>
      <c r="E11" s="214"/>
    </row>
    <row r="12" spans="1:5" ht="18.75" customHeight="1" x14ac:dyDescent="0.2">
      <c r="A12" s="290">
        <v>3</v>
      </c>
      <c r="B12" s="775"/>
      <c r="C12" s="776"/>
      <c r="D12" s="176"/>
      <c r="E12" s="214"/>
    </row>
    <row r="13" spans="1:5" ht="18.75" customHeight="1" x14ac:dyDescent="0.2">
      <c r="A13" s="290">
        <v>4</v>
      </c>
      <c r="B13" s="775"/>
      <c r="C13" s="776"/>
      <c r="D13" s="176"/>
      <c r="E13" s="214"/>
    </row>
    <row r="14" spans="1:5" ht="18.75" customHeight="1" x14ac:dyDescent="0.2">
      <c r="A14" s="290">
        <v>5</v>
      </c>
      <c r="B14" s="775"/>
      <c r="C14" s="776"/>
      <c r="D14" s="176"/>
      <c r="E14" s="214"/>
    </row>
    <row r="15" spans="1:5" ht="18.75" customHeight="1" x14ac:dyDescent="0.2">
      <c r="A15" s="290">
        <v>6</v>
      </c>
      <c r="B15" s="775"/>
      <c r="C15" s="776"/>
      <c r="D15" s="176"/>
      <c r="E15" s="214"/>
    </row>
    <row r="16" spans="1:5" ht="18.75" customHeight="1" x14ac:dyDescent="0.2">
      <c r="A16" s="290">
        <v>7</v>
      </c>
      <c r="B16" s="775"/>
      <c r="C16" s="776"/>
      <c r="D16" s="176"/>
      <c r="E16" s="214"/>
    </row>
    <row r="17" spans="1:5" ht="18.75" customHeight="1" x14ac:dyDescent="0.2">
      <c r="A17" s="290">
        <v>8</v>
      </c>
      <c r="B17" s="775"/>
      <c r="C17" s="776"/>
      <c r="D17" s="176"/>
      <c r="E17" s="214"/>
    </row>
    <row r="18" spans="1:5" ht="18.75" customHeight="1" x14ac:dyDescent="0.2">
      <c r="A18" s="290">
        <v>9</v>
      </c>
      <c r="B18" s="775"/>
      <c r="C18" s="776"/>
      <c r="D18" s="176"/>
      <c r="E18" s="214"/>
    </row>
    <row r="19" spans="1:5" ht="18.75" customHeight="1" x14ac:dyDescent="0.2">
      <c r="A19" s="290">
        <v>10</v>
      </c>
      <c r="B19" s="775"/>
      <c r="C19" s="776"/>
      <c r="D19" s="176"/>
      <c r="E19" s="214"/>
    </row>
    <row r="20" spans="1:5" ht="18.75" customHeight="1" x14ac:dyDescent="0.2">
      <c r="A20" s="290">
        <v>11</v>
      </c>
      <c r="B20" s="775"/>
      <c r="C20" s="776"/>
      <c r="D20" s="176"/>
      <c r="E20" s="214"/>
    </row>
    <row r="21" spans="1:5" ht="18.75" customHeight="1" x14ac:dyDescent="0.2">
      <c r="A21" s="290">
        <v>12</v>
      </c>
      <c r="B21" s="775"/>
      <c r="C21" s="776"/>
      <c r="D21" s="176"/>
      <c r="E21" s="214"/>
    </row>
    <row r="22" spans="1:5" ht="18.75" customHeight="1" thickBot="1" x14ac:dyDescent="0.25">
      <c r="A22" s="291">
        <v>13</v>
      </c>
      <c r="B22" s="378" t="s">
        <v>557</v>
      </c>
      <c r="C22" s="292"/>
      <c r="D22" s="197">
        <f>SUM(D10:D21)</f>
        <v>33170</v>
      </c>
      <c r="E22" s="239"/>
    </row>
    <row r="23" spans="1:5" x14ac:dyDescent="0.2">
      <c r="A23" s="777" t="s">
        <v>255</v>
      </c>
      <c r="B23" s="642"/>
      <c r="C23" s="642"/>
      <c r="D23" s="642"/>
      <c r="E23" s="642"/>
    </row>
    <row r="24" spans="1:5" x14ac:dyDescent="0.2">
      <c r="A24" s="778" t="s">
        <v>254</v>
      </c>
      <c r="B24" s="779"/>
      <c r="C24" s="779"/>
      <c r="D24" s="779"/>
      <c r="E24" s="779"/>
    </row>
    <row r="25" spans="1:5" ht="13.5" thickBot="1" x14ac:dyDescent="0.25">
      <c r="A25" s="772"/>
      <c r="B25" s="772"/>
      <c r="C25" s="772"/>
      <c r="D25" s="772"/>
      <c r="E25" s="772"/>
    </row>
    <row r="26" spans="1:5" ht="14.1" customHeight="1" x14ac:dyDescent="0.2">
      <c r="A26" s="780" t="s">
        <v>241</v>
      </c>
      <c r="B26" s="782" t="s">
        <v>240</v>
      </c>
      <c r="C26" s="783"/>
      <c r="D26" s="786" t="s">
        <v>239</v>
      </c>
      <c r="E26" s="787"/>
    </row>
    <row r="27" spans="1:5" ht="14.1" customHeight="1" x14ac:dyDescent="0.2">
      <c r="A27" s="781"/>
      <c r="B27" s="784"/>
      <c r="C27" s="785"/>
      <c r="D27" s="194" t="s">
        <v>238</v>
      </c>
      <c r="E27" s="237" t="s">
        <v>237</v>
      </c>
    </row>
    <row r="28" spans="1:5" ht="18.75" customHeight="1" x14ac:dyDescent="0.2">
      <c r="A28" s="290">
        <v>1</v>
      </c>
      <c r="B28" s="713" t="s">
        <v>253</v>
      </c>
      <c r="C28" s="715"/>
      <c r="D28" s="176"/>
      <c r="E28" s="214"/>
    </row>
    <row r="29" spans="1:5" ht="18.75" customHeight="1" x14ac:dyDescent="0.2">
      <c r="A29" s="290">
        <v>2</v>
      </c>
      <c r="B29" s="713" t="s">
        <v>252</v>
      </c>
      <c r="C29" s="715"/>
      <c r="D29" s="176" t="s">
        <v>166</v>
      </c>
      <c r="E29" s="293" t="s">
        <v>166</v>
      </c>
    </row>
    <row r="30" spans="1:5" ht="18.75" customHeight="1" x14ac:dyDescent="0.2">
      <c r="A30" s="290">
        <v>3</v>
      </c>
      <c r="B30" s="713" t="s">
        <v>251</v>
      </c>
      <c r="C30" s="715"/>
      <c r="D30" s="176"/>
      <c r="E30" s="214"/>
    </row>
    <row r="31" spans="1:5" ht="18.75" customHeight="1" x14ac:dyDescent="0.2">
      <c r="A31" s="290">
        <v>4</v>
      </c>
      <c r="B31" s="713" t="s">
        <v>250</v>
      </c>
      <c r="C31" s="766"/>
      <c r="D31" s="176"/>
      <c r="E31" s="214"/>
    </row>
    <row r="32" spans="1:5" ht="18.75" customHeight="1" x14ac:dyDescent="0.2">
      <c r="A32" s="290">
        <v>5</v>
      </c>
      <c r="B32" s="713" t="s">
        <v>249</v>
      </c>
      <c r="C32" s="766"/>
      <c r="D32" s="176"/>
      <c r="E32" s="214"/>
    </row>
    <row r="33" spans="1:5" ht="18.75" customHeight="1" x14ac:dyDescent="0.2">
      <c r="A33" s="290">
        <v>6</v>
      </c>
      <c r="B33" s="713" t="s">
        <v>248</v>
      </c>
      <c r="C33" s="766"/>
      <c r="D33" s="176"/>
      <c r="E33" s="214"/>
    </row>
    <row r="34" spans="1:5" ht="18.75" customHeight="1" x14ac:dyDescent="0.2">
      <c r="A34" s="290">
        <v>7</v>
      </c>
      <c r="B34" s="713" t="s">
        <v>247</v>
      </c>
      <c r="C34" s="766"/>
      <c r="D34" s="176"/>
      <c r="E34" s="214"/>
    </row>
    <row r="35" spans="1:5" ht="24" customHeight="1" x14ac:dyDescent="0.2">
      <c r="A35" s="290">
        <v>8</v>
      </c>
      <c r="B35" s="705" t="s">
        <v>558</v>
      </c>
      <c r="C35" s="765"/>
      <c r="D35" s="176"/>
      <c r="E35" s="214"/>
    </row>
    <row r="36" spans="1:5" ht="18.75" customHeight="1" x14ac:dyDescent="0.2">
      <c r="A36" s="290">
        <v>9</v>
      </c>
      <c r="B36" s="713" t="s">
        <v>246</v>
      </c>
      <c r="C36" s="766"/>
      <c r="D36" s="176"/>
      <c r="E36" s="214"/>
    </row>
    <row r="37" spans="1:5" ht="24" customHeight="1" x14ac:dyDescent="0.2">
      <c r="A37" s="290">
        <v>10</v>
      </c>
      <c r="B37" s="767" t="s">
        <v>245</v>
      </c>
      <c r="C37" s="768"/>
      <c r="D37" s="176"/>
      <c r="E37" s="214"/>
    </row>
    <row r="38" spans="1:5" ht="18.75" customHeight="1" thickBot="1" x14ac:dyDescent="0.25">
      <c r="A38" s="291">
        <v>11</v>
      </c>
      <c r="B38" s="731" t="s">
        <v>244</v>
      </c>
      <c r="C38" s="769"/>
      <c r="D38" s="197">
        <f>SUM(D28:D37)</f>
        <v>0</v>
      </c>
      <c r="E38" s="239"/>
    </row>
    <row r="39" spans="1:5" x14ac:dyDescent="0.2">
      <c r="A39" s="770" t="s">
        <v>243</v>
      </c>
      <c r="B39" s="771"/>
      <c r="C39" s="771"/>
      <c r="D39" s="771"/>
      <c r="E39" s="771"/>
    </row>
    <row r="40" spans="1:5" ht="13.5" thickBot="1" x14ac:dyDescent="0.25">
      <c r="A40" s="772"/>
      <c r="B40" s="772"/>
      <c r="C40" s="772"/>
      <c r="D40" s="772"/>
      <c r="E40" s="772"/>
    </row>
    <row r="41" spans="1:5" ht="90" customHeight="1" thickBot="1" x14ac:dyDescent="0.25">
      <c r="A41" s="294">
        <v>12</v>
      </c>
      <c r="B41" s="773" t="s">
        <v>559</v>
      </c>
      <c r="C41" s="774"/>
      <c r="D41" s="223">
        <v>0</v>
      </c>
      <c r="E41" s="224"/>
    </row>
    <row r="42" spans="1:5" x14ac:dyDescent="0.2">
      <c r="A42" s="763">
        <v>3</v>
      </c>
      <c r="B42" s="764"/>
      <c r="C42" s="764"/>
      <c r="D42" s="764"/>
      <c r="E42" s="764"/>
    </row>
  </sheetData>
  <sheetProtection sheet="1" objects="1" scenarios="1"/>
  <mergeCells count="39">
    <mergeCell ref="D8:E8"/>
    <mergeCell ref="A1:E2"/>
    <mergeCell ref="A3:B3"/>
    <mergeCell ref="C3:E3"/>
    <mergeCell ref="D4:E4"/>
    <mergeCell ref="A6:E7"/>
    <mergeCell ref="B15:C15"/>
    <mergeCell ref="B16:C16"/>
    <mergeCell ref="B17:C17"/>
    <mergeCell ref="B18:C18"/>
    <mergeCell ref="A8:A9"/>
    <mergeCell ref="B8:C9"/>
    <mergeCell ref="B10:C10"/>
    <mergeCell ref="B11:C11"/>
    <mergeCell ref="B12:C12"/>
    <mergeCell ref="B13:C13"/>
    <mergeCell ref="B14:C14"/>
    <mergeCell ref="B19:C19"/>
    <mergeCell ref="B20:C20"/>
    <mergeCell ref="B34:C34"/>
    <mergeCell ref="A23:E23"/>
    <mergeCell ref="A24:E25"/>
    <mergeCell ref="A26:A27"/>
    <mergeCell ref="B26:C27"/>
    <mergeCell ref="D26:E26"/>
    <mergeCell ref="B28:C28"/>
    <mergeCell ref="B29:C29"/>
    <mergeCell ref="B21:C21"/>
    <mergeCell ref="B30:C30"/>
    <mergeCell ref="B31:C31"/>
    <mergeCell ref="B32:C32"/>
    <mergeCell ref="B33:C33"/>
    <mergeCell ref="A42:E42"/>
    <mergeCell ref="B35:C35"/>
    <mergeCell ref="B36:C36"/>
    <mergeCell ref="B37:C37"/>
    <mergeCell ref="B38:C38"/>
    <mergeCell ref="A39:E40"/>
    <mergeCell ref="B41:C41"/>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2"/>
  <sheetViews>
    <sheetView workbookViewId="0">
      <selection sqref="A1:F1"/>
    </sheetView>
  </sheetViews>
  <sheetFormatPr defaultRowHeight="12.75" x14ac:dyDescent="0.2"/>
  <cols>
    <col min="1" max="1" width="7.140625" style="207" customWidth="1"/>
    <col min="2" max="2" width="20.140625" style="207" customWidth="1"/>
    <col min="3" max="3" width="19" style="207" customWidth="1"/>
    <col min="4" max="4" width="19.5703125" style="207" customWidth="1"/>
    <col min="5" max="6" width="15.28515625" style="207" customWidth="1"/>
    <col min="7" max="16384" width="9.140625" style="175"/>
  </cols>
  <sheetData>
    <row r="1" spans="1:6" ht="39.950000000000003" customHeight="1" x14ac:dyDescent="0.2">
      <c r="A1" s="792" t="s">
        <v>269</v>
      </c>
      <c r="B1" s="677"/>
      <c r="C1" s="677"/>
      <c r="D1" s="677"/>
      <c r="E1" s="677"/>
      <c r="F1" s="677"/>
    </row>
    <row r="2" spans="1:6" ht="24" customHeight="1" thickBot="1" x14ac:dyDescent="0.25">
      <c r="A2" s="822" t="s">
        <v>268</v>
      </c>
      <c r="B2" s="823"/>
      <c r="C2" s="823"/>
      <c r="D2" s="823"/>
      <c r="E2" s="823"/>
      <c r="F2" s="823"/>
    </row>
    <row r="3" spans="1:6" ht="14.1" customHeight="1" x14ac:dyDescent="0.2">
      <c r="A3" s="780" t="s">
        <v>241</v>
      </c>
      <c r="B3" s="782" t="s">
        <v>240</v>
      </c>
      <c r="C3" s="825"/>
      <c r="D3" s="783"/>
      <c r="E3" s="786" t="s">
        <v>239</v>
      </c>
      <c r="F3" s="829"/>
    </row>
    <row r="4" spans="1:6" ht="14.1" customHeight="1" x14ac:dyDescent="0.2">
      <c r="A4" s="824"/>
      <c r="B4" s="826"/>
      <c r="C4" s="827"/>
      <c r="D4" s="828"/>
      <c r="E4" s="236" t="s">
        <v>238</v>
      </c>
      <c r="F4" s="237" t="s">
        <v>237</v>
      </c>
    </row>
    <row r="5" spans="1:6" ht="18" customHeight="1" x14ac:dyDescent="0.2">
      <c r="A5" s="276">
        <v>1</v>
      </c>
      <c r="B5" s="809" t="s">
        <v>267</v>
      </c>
      <c r="C5" s="820"/>
      <c r="D5" s="821"/>
      <c r="E5" s="176" t="s">
        <v>166</v>
      </c>
      <c r="F5" s="277" t="s">
        <v>166</v>
      </c>
    </row>
    <row r="6" spans="1:6" ht="18" customHeight="1" x14ac:dyDescent="0.2">
      <c r="A6" s="276">
        <v>2</v>
      </c>
      <c r="B6" s="812" t="s">
        <v>267</v>
      </c>
      <c r="C6" s="813"/>
      <c r="D6" s="814"/>
      <c r="E6" s="176" t="s">
        <v>166</v>
      </c>
      <c r="F6" s="277" t="s">
        <v>166</v>
      </c>
    </row>
    <row r="7" spans="1:6" ht="24" customHeight="1" x14ac:dyDescent="0.2">
      <c r="A7" s="276">
        <v>3</v>
      </c>
      <c r="B7" s="809" t="s">
        <v>372</v>
      </c>
      <c r="C7" s="810"/>
      <c r="D7" s="811"/>
      <c r="E7" s="176"/>
      <c r="F7" s="278"/>
    </row>
    <row r="8" spans="1:6" ht="33.950000000000003" customHeight="1" x14ac:dyDescent="0.2">
      <c r="A8" s="276">
        <v>4</v>
      </c>
      <c r="B8" s="809" t="s">
        <v>266</v>
      </c>
      <c r="C8" s="810"/>
      <c r="D8" s="811"/>
      <c r="E8" s="176"/>
      <c r="F8" s="278"/>
    </row>
    <row r="9" spans="1:6" ht="33.950000000000003" customHeight="1" x14ac:dyDescent="0.2">
      <c r="A9" s="276">
        <v>5</v>
      </c>
      <c r="B9" s="809" t="s">
        <v>373</v>
      </c>
      <c r="C9" s="810"/>
      <c r="D9" s="811"/>
      <c r="E9" s="176"/>
      <c r="F9" s="278"/>
    </row>
    <row r="10" spans="1:6" ht="24" customHeight="1" x14ac:dyDescent="0.2">
      <c r="A10" s="276">
        <v>6</v>
      </c>
      <c r="B10" s="800" t="s">
        <v>374</v>
      </c>
      <c r="C10" s="801"/>
      <c r="D10" s="802"/>
      <c r="E10" s="176"/>
      <c r="F10" s="278"/>
    </row>
    <row r="11" spans="1:6" ht="33.950000000000003" customHeight="1" x14ac:dyDescent="0.2">
      <c r="A11" s="279">
        <v>7</v>
      </c>
      <c r="B11" s="809" t="s">
        <v>375</v>
      </c>
      <c r="C11" s="810"/>
      <c r="D11" s="811"/>
      <c r="E11" s="183"/>
      <c r="F11" s="280"/>
    </row>
    <row r="12" spans="1:6" ht="24" customHeight="1" x14ac:dyDescent="0.2">
      <c r="A12" s="281">
        <v>8</v>
      </c>
      <c r="B12" s="800" t="s">
        <v>376</v>
      </c>
      <c r="C12" s="801"/>
      <c r="D12" s="802"/>
      <c r="E12" s="213"/>
      <c r="F12" s="278"/>
    </row>
    <row r="13" spans="1:6" ht="24" customHeight="1" x14ac:dyDescent="0.2">
      <c r="A13" s="279">
        <v>9</v>
      </c>
      <c r="B13" s="815" t="s">
        <v>377</v>
      </c>
      <c r="C13" s="815"/>
      <c r="D13" s="815"/>
      <c r="E13" s="282"/>
      <c r="F13" s="283"/>
    </row>
    <row r="14" spans="1:6" ht="24" customHeight="1" x14ac:dyDescent="0.2">
      <c r="A14" s="279">
        <v>10</v>
      </c>
      <c r="B14" s="815" t="s">
        <v>378</v>
      </c>
      <c r="C14" s="815"/>
      <c r="D14" s="815"/>
      <c r="E14" s="282"/>
      <c r="F14" s="284"/>
    </row>
    <row r="15" spans="1:6" ht="24" customHeight="1" x14ac:dyDescent="0.2">
      <c r="A15" s="279">
        <v>11</v>
      </c>
      <c r="B15" s="815" t="s">
        <v>379</v>
      </c>
      <c r="C15" s="815"/>
      <c r="D15" s="815"/>
      <c r="E15" s="282"/>
      <c r="F15" s="284"/>
    </row>
    <row r="16" spans="1:6" ht="33.950000000000003" customHeight="1" thickBot="1" x14ac:dyDescent="0.25">
      <c r="A16" s="260">
        <v>12</v>
      </c>
      <c r="B16" s="816" t="s">
        <v>380</v>
      </c>
      <c r="C16" s="816"/>
      <c r="D16" s="816"/>
      <c r="E16" s="285"/>
      <c r="F16" s="286"/>
    </row>
    <row r="17" spans="1:6" ht="15" customHeight="1" thickBot="1" x14ac:dyDescent="0.25">
      <c r="A17" s="798" t="s">
        <v>265</v>
      </c>
      <c r="B17" s="799"/>
      <c r="C17" s="799"/>
      <c r="D17" s="799"/>
      <c r="E17" s="799"/>
      <c r="F17" s="799"/>
    </row>
    <row r="18" spans="1:6" ht="24" customHeight="1" x14ac:dyDescent="0.2">
      <c r="A18" s="258">
        <v>13</v>
      </c>
      <c r="B18" s="817" t="s">
        <v>381</v>
      </c>
      <c r="C18" s="818"/>
      <c r="D18" s="819"/>
      <c r="E18" s="223"/>
      <c r="F18" s="287"/>
    </row>
    <row r="19" spans="1:6" ht="24" customHeight="1" x14ac:dyDescent="0.2">
      <c r="A19" s="276" t="s">
        <v>264</v>
      </c>
      <c r="B19" s="800" t="s">
        <v>382</v>
      </c>
      <c r="C19" s="801"/>
      <c r="D19" s="802"/>
      <c r="E19" s="176"/>
      <c r="F19" s="278"/>
    </row>
    <row r="20" spans="1:6" ht="24" customHeight="1" x14ac:dyDescent="0.2">
      <c r="A20" s="276">
        <v>15</v>
      </c>
      <c r="B20" s="809" t="s">
        <v>383</v>
      </c>
      <c r="C20" s="810"/>
      <c r="D20" s="811"/>
      <c r="E20" s="176"/>
      <c r="F20" s="278"/>
    </row>
    <row r="21" spans="1:6" ht="24" customHeight="1" x14ac:dyDescent="0.2">
      <c r="A21" s="276">
        <v>16</v>
      </c>
      <c r="B21" s="800" t="s">
        <v>384</v>
      </c>
      <c r="C21" s="801"/>
      <c r="D21" s="802"/>
      <c r="E21" s="176"/>
      <c r="F21" s="278"/>
    </row>
    <row r="22" spans="1:6" ht="24" customHeight="1" x14ac:dyDescent="0.2">
      <c r="A22" s="276" t="s">
        <v>263</v>
      </c>
      <c r="B22" s="800" t="s">
        <v>385</v>
      </c>
      <c r="C22" s="801"/>
      <c r="D22" s="802"/>
      <c r="E22" s="176"/>
      <c r="F22" s="278"/>
    </row>
    <row r="23" spans="1:6" ht="24" customHeight="1" thickBot="1" x14ac:dyDescent="0.25">
      <c r="A23" s="276">
        <v>18</v>
      </c>
      <c r="B23" s="812" t="s">
        <v>386</v>
      </c>
      <c r="C23" s="813"/>
      <c r="D23" s="814"/>
      <c r="E23" s="176"/>
      <c r="F23" s="278"/>
    </row>
    <row r="24" spans="1:6" ht="15" customHeight="1" thickBot="1" x14ac:dyDescent="0.25">
      <c r="A24" s="798" t="s">
        <v>262</v>
      </c>
      <c r="B24" s="799"/>
      <c r="C24" s="799"/>
      <c r="D24" s="799"/>
      <c r="E24" s="799"/>
      <c r="F24" s="799"/>
    </row>
    <row r="25" spans="1:6" ht="42" customHeight="1" x14ac:dyDescent="0.2">
      <c r="A25" s="258">
        <v>19</v>
      </c>
      <c r="B25" s="795" t="s">
        <v>387</v>
      </c>
      <c r="C25" s="796"/>
      <c r="D25" s="797"/>
      <c r="E25" s="223"/>
      <c r="F25" s="287"/>
    </row>
    <row r="26" spans="1:6" ht="24" customHeight="1" x14ac:dyDescent="0.2">
      <c r="A26" s="276">
        <v>20</v>
      </c>
      <c r="B26" s="800" t="s">
        <v>388</v>
      </c>
      <c r="C26" s="801"/>
      <c r="D26" s="802"/>
      <c r="E26" s="176"/>
      <c r="F26" s="278"/>
    </row>
    <row r="27" spans="1:6" ht="33.950000000000003" customHeight="1" x14ac:dyDescent="0.2">
      <c r="A27" s="279" t="s">
        <v>261</v>
      </c>
      <c r="B27" s="803" t="s">
        <v>389</v>
      </c>
      <c r="C27" s="804"/>
      <c r="D27" s="805"/>
      <c r="E27" s="183"/>
      <c r="F27" s="280"/>
    </row>
    <row r="28" spans="1:6" ht="33.950000000000003" customHeight="1" thickBot="1" x14ac:dyDescent="0.25">
      <c r="A28" s="276">
        <v>22</v>
      </c>
      <c r="B28" s="806" t="s">
        <v>390</v>
      </c>
      <c r="C28" s="807"/>
      <c r="D28" s="808"/>
      <c r="E28" s="176"/>
      <c r="F28" s="278"/>
    </row>
    <row r="29" spans="1:6" ht="15" customHeight="1" thickBot="1" x14ac:dyDescent="0.25">
      <c r="A29" s="798" t="s">
        <v>260</v>
      </c>
      <c r="B29" s="799"/>
      <c r="C29" s="799"/>
      <c r="D29" s="799"/>
      <c r="E29" s="799"/>
      <c r="F29" s="799"/>
    </row>
    <row r="30" spans="1:6" ht="24" customHeight="1" x14ac:dyDescent="0.2">
      <c r="A30" s="258">
        <v>23</v>
      </c>
      <c r="B30" s="795" t="s">
        <v>392</v>
      </c>
      <c r="C30" s="796"/>
      <c r="D30" s="797"/>
      <c r="E30" s="223"/>
      <c r="F30" s="287"/>
    </row>
    <row r="31" spans="1:6" ht="24" customHeight="1" thickBot="1" x14ac:dyDescent="0.25">
      <c r="A31" s="276">
        <v>24</v>
      </c>
      <c r="B31" s="806" t="s">
        <v>391</v>
      </c>
      <c r="C31" s="807"/>
      <c r="D31" s="808"/>
      <c r="E31" s="176"/>
      <c r="F31" s="278"/>
    </row>
    <row r="32" spans="1:6" ht="11.1" customHeight="1" x14ac:dyDescent="0.2">
      <c r="A32" s="763">
        <v>4</v>
      </c>
      <c r="B32" s="763"/>
      <c r="C32" s="763"/>
      <c r="D32" s="763"/>
      <c r="E32" s="763"/>
      <c r="F32" s="763"/>
    </row>
  </sheetData>
  <sheetProtection sheet="1" objects="1" scenarios="1"/>
  <mergeCells count="33">
    <mergeCell ref="B5:D5"/>
    <mergeCell ref="B6:D6"/>
    <mergeCell ref="B7:D7"/>
    <mergeCell ref="B8:D8"/>
    <mergeCell ref="A1:F1"/>
    <mergeCell ref="A2:F2"/>
    <mergeCell ref="A3:A4"/>
    <mergeCell ref="B3:D4"/>
    <mergeCell ref="E3:F3"/>
    <mergeCell ref="B9:D9"/>
    <mergeCell ref="B10:D10"/>
    <mergeCell ref="B23:D23"/>
    <mergeCell ref="B12:D12"/>
    <mergeCell ref="B13:D13"/>
    <mergeCell ref="B14:D14"/>
    <mergeCell ref="B15:D15"/>
    <mergeCell ref="B16:D16"/>
    <mergeCell ref="A17:F17"/>
    <mergeCell ref="B18:D18"/>
    <mergeCell ref="B11:D11"/>
    <mergeCell ref="B19:D19"/>
    <mergeCell ref="B20:D20"/>
    <mergeCell ref="B22:D22"/>
    <mergeCell ref="B21:D21"/>
    <mergeCell ref="B30:D30"/>
    <mergeCell ref="A32:F32"/>
    <mergeCell ref="A24:F24"/>
    <mergeCell ref="B25:D25"/>
    <mergeCell ref="B26:D26"/>
    <mergeCell ref="B27:D27"/>
    <mergeCell ref="B28:D28"/>
    <mergeCell ref="A29:F29"/>
    <mergeCell ref="B31:D31"/>
  </mergeCells>
  <printOptions horizontalCentered="1" verticalCentered="1"/>
  <pageMargins left="0.23622047244094491" right="0.23622047244094491" top="0.23622047244094491" bottom="0.23622047244094491"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5"/>
  <sheetViews>
    <sheetView workbookViewId="0">
      <selection sqref="A1:G1"/>
    </sheetView>
  </sheetViews>
  <sheetFormatPr defaultRowHeight="12.75" x14ac:dyDescent="0.2"/>
  <cols>
    <col min="1" max="1" width="7" style="207" customWidth="1"/>
    <col min="2" max="3" width="12.7109375" style="207" customWidth="1"/>
    <col min="4" max="7" width="17.140625" style="207" customWidth="1"/>
    <col min="8" max="16384" width="9.140625" style="175"/>
  </cols>
  <sheetData>
    <row r="1" spans="1:7" ht="12.75" customHeight="1" thickBot="1" x14ac:dyDescent="0.25">
      <c r="A1" s="851" t="s">
        <v>283</v>
      </c>
      <c r="B1" s="648"/>
      <c r="C1" s="648"/>
      <c r="D1" s="648"/>
      <c r="E1" s="648"/>
      <c r="F1" s="648"/>
      <c r="G1" s="648"/>
    </row>
    <row r="2" spans="1:7" ht="22.5" customHeight="1" x14ac:dyDescent="0.2">
      <c r="A2" s="258">
        <v>25</v>
      </c>
      <c r="B2" s="852" t="s">
        <v>393</v>
      </c>
      <c r="C2" s="853"/>
      <c r="D2" s="853"/>
      <c r="E2" s="854"/>
      <c r="F2" s="259"/>
      <c r="G2" s="178"/>
    </row>
    <row r="3" spans="1:7" ht="22.5" customHeight="1" thickBot="1" x14ac:dyDescent="0.25">
      <c r="A3" s="260">
        <v>26</v>
      </c>
      <c r="B3" s="806" t="s">
        <v>394</v>
      </c>
      <c r="C3" s="850"/>
      <c r="D3" s="850"/>
      <c r="E3" s="769"/>
      <c r="F3" s="197"/>
      <c r="G3" s="177"/>
    </row>
    <row r="4" spans="1:7" ht="12.75" customHeight="1" thickBot="1" x14ac:dyDescent="0.25">
      <c r="A4" s="856" t="s">
        <v>282</v>
      </c>
      <c r="B4" s="620"/>
      <c r="C4" s="620"/>
      <c r="D4" s="620"/>
      <c r="E4" s="620"/>
      <c r="F4" s="620"/>
      <c r="G4" s="620"/>
    </row>
    <row r="5" spans="1:7" ht="22.5" customHeight="1" x14ac:dyDescent="0.2">
      <c r="A5" s="261">
        <v>27</v>
      </c>
      <c r="B5" s="760" t="s">
        <v>395</v>
      </c>
      <c r="C5" s="853"/>
      <c r="D5" s="853"/>
      <c r="E5" s="854"/>
      <c r="F5" s="262"/>
      <c r="G5" s="181"/>
    </row>
    <row r="6" spans="1:7" ht="22.5" customHeight="1" x14ac:dyDescent="0.2">
      <c r="A6" s="240">
        <v>28</v>
      </c>
      <c r="B6" s="705" t="s">
        <v>396</v>
      </c>
      <c r="C6" s="714"/>
      <c r="D6" s="714"/>
      <c r="E6" s="715"/>
      <c r="F6" s="263"/>
      <c r="G6" s="180"/>
    </row>
    <row r="7" spans="1:7" ht="22.5" customHeight="1" thickBot="1" x14ac:dyDescent="0.25">
      <c r="A7" s="264" t="s">
        <v>281</v>
      </c>
      <c r="B7" s="849" t="s">
        <v>397</v>
      </c>
      <c r="C7" s="850"/>
      <c r="D7" s="850"/>
      <c r="E7" s="769"/>
      <c r="F7" s="265"/>
      <c r="G7" s="179"/>
    </row>
    <row r="8" spans="1:7" ht="12.75" customHeight="1" thickBot="1" x14ac:dyDescent="0.25">
      <c r="A8" s="851" t="s">
        <v>280</v>
      </c>
      <c r="B8" s="648"/>
      <c r="C8" s="648"/>
      <c r="D8" s="648"/>
      <c r="E8" s="648"/>
      <c r="F8" s="648"/>
      <c r="G8" s="648"/>
    </row>
    <row r="9" spans="1:7" ht="22.5" customHeight="1" x14ac:dyDescent="0.2">
      <c r="A9" s="258">
        <v>30</v>
      </c>
      <c r="B9" s="852" t="s">
        <v>279</v>
      </c>
      <c r="C9" s="853"/>
      <c r="D9" s="853"/>
      <c r="E9" s="854"/>
      <c r="F9" s="259"/>
      <c r="G9" s="178"/>
    </row>
    <row r="10" spans="1:7" ht="22.5" customHeight="1" thickBot="1" x14ac:dyDescent="0.25">
      <c r="A10" s="260">
        <v>31</v>
      </c>
      <c r="B10" s="806" t="s">
        <v>398</v>
      </c>
      <c r="C10" s="850"/>
      <c r="D10" s="850"/>
      <c r="E10" s="769"/>
      <c r="F10" s="197"/>
      <c r="G10" s="177"/>
    </row>
    <row r="11" spans="1:7" ht="15.95" customHeight="1" x14ac:dyDescent="0.2">
      <c r="A11" s="855" t="s">
        <v>278</v>
      </c>
      <c r="B11" s="728"/>
      <c r="C11" s="728"/>
      <c r="D11" s="728"/>
      <c r="E11" s="728"/>
      <c r="F11" s="728"/>
      <c r="G11" s="728"/>
    </row>
    <row r="12" spans="1:7" s="266" customFormat="1" ht="15.75" customHeight="1" thickBot="1" x14ac:dyDescent="0.25">
      <c r="A12" s="847" t="s">
        <v>560</v>
      </c>
      <c r="B12" s="848"/>
      <c r="C12" s="848"/>
      <c r="D12" s="848"/>
      <c r="E12" s="848"/>
      <c r="F12" s="848"/>
      <c r="G12" s="848"/>
    </row>
    <row r="13" spans="1:7" s="267" customFormat="1" ht="12" customHeight="1" x14ac:dyDescent="0.2">
      <c r="A13" s="737" t="s">
        <v>241</v>
      </c>
      <c r="B13" s="836" t="s">
        <v>564</v>
      </c>
      <c r="C13" s="837"/>
      <c r="D13" s="836" t="s">
        <v>277</v>
      </c>
      <c r="E13" s="836" t="s">
        <v>276</v>
      </c>
      <c r="F13" s="841"/>
      <c r="G13" s="842"/>
    </row>
    <row r="14" spans="1:7" ht="39.950000000000003" customHeight="1" x14ac:dyDescent="0.2">
      <c r="A14" s="835"/>
      <c r="B14" s="838"/>
      <c r="C14" s="839"/>
      <c r="D14" s="840"/>
      <c r="E14" s="268" t="s">
        <v>562</v>
      </c>
      <c r="F14" s="269" t="s">
        <v>563</v>
      </c>
      <c r="G14" s="270" t="s">
        <v>561</v>
      </c>
    </row>
    <row r="15" spans="1:7" ht="14.1" customHeight="1" x14ac:dyDescent="0.2">
      <c r="A15" s="240">
        <v>0</v>
      </c>
      <c r="B15" s="832">
        <v>1</v>
      </c>
      <c r="C15" s="833"/>
      <c r="D15" s="271">
        <v>2</v>
      </c>
      <c r="E15" s="271">
        <v>3</v>
      </c>
      <c r="F15" s="246">
        <v>4</v>
      </c>
      <c r="G15" s="210">
        <v>5</v>
      </c>
    </row>
    <row r="16" spans="1:7" ht="15" customHeight="1" x14ac:dyDescent="0.2">
      <c r="A16" s="240">
        <v>1</v>
      </c>
      <c r="B16" s="272"/>
      <c r="C16" s="273"/>
      <c r="D16" s="263"/>
      <c r="E16" s="263"/>
      <c r="F16" s="183"/>
      <c r="G16" s="182"/>
    </row>
    <row r="17" spans="1:7" ht="15" customHeight="1" x14ac:dyDescent="0.2">
      <c r="A17" s="240">
        <v>2</v>
      </c>
      <c r="B17" s="274"/>
      <c r="C17" s="274"/>
      <c r="D17" s="263"/>
      <c r="E17" s="263"/>
      <c r="F17" s="183"/>
      <c r="G17" s="182"/>
    </row>
    <row r="18" spans="1:7" ht="15" customHeight="1" x14ac:dyDescent="0.2">
      <c r="A18" s="240">
        <v>3</v>
      </c>
      <c r="B18" s="274"/>
      <c r="C18" s="274"/>
      <c r="D18" s="263"/>
      <c r="E18" s="263"/>
      <c r="F18" s="183"/>
      <c r="G18" s="182"/>
    </row>
    <row r="19" spans="1:7" ht="15" customHeight="1" x14ac:dyDescent="0.2">
      <c r="A19" s="240">
        <v>4</v>
      </c>
      <c r="B19" s="274"/>
      <c r="C19" s="274"/>
      <c r="D19" s="263"/>
      <c r="E19" s="263"/>
      <c r="F19" s="183"/>
      <c r="G19" s="182"/>
    </row>
    <row r="20" spans="1:7" ht="15" customHeight="1" x14ac:dyDescent="0.2">
      <c r="A20" s="240">
        <v>5</v>
      </c>
      <c r="B20" s="274"/>
      <c r="C20" s="274"/>
      <c r="D20" s="263"/>
      <c r="E20" s="263"/>
      <c r="F20" s="183"/>
      <c r="G20" s="182"/>
    </row>
    <row r="21" spans="1:7" ht="15" customHeight="1" x14ac:dyDescent="0.2">
      <c r="A21" s="240">
        <v>6</v>
      </c>
      <c r="B21" s="274"/>
      <c r="C21" s="274"/>
      <c r="D21" s="263"/>
      <c r="E21" s="263"/>
      <c r="F21" s="183"/>
      <c r="G21" s="182"/>
    </row>
    <row r="22" spans="1:7" ht="15" customHeight="1" x14ac:dyDescent="0.2">
      <c r="A22" s="240">
        <v>7</v>
      </c>
      <c r="B22" s="274"/>
      <c r="C22" s="274"/>
      <c r="D22" s="263"/>
      <c r="E22" s="263"/>
      <c r="F22" s="183"/>
      <c r="G22" s="182"/>
    </row>
    <row r="23" spans="1:7" ht="15" customHeight="1" x14ac:dyDescent="0.2">
      <c r="A23" s="240">
        <v>8</v>
      </c>
      <c r="B23" s="274"/>
      <c r="C23" s="274"/>
      <c r="D23" s="263"/>
      <c r="E23" s="263"/>
      <c r="F23" s="183"/>
      <c r="G23" s="182"/>
    </row>
    <row r="24" spans="1:7" ht="15" customHeight="1" thickBot="1" x14ac:dyDescent="0.25">
      <c r="A24" s="238">
        <v>9</v>
      </c>
      <c r="B24" s="846" t="s">
        <v>256</v>
      </c>
      <c r="C24" s="831"/>
      <c r="D24" s="831"/>
      <c r="E24" s="831"/>
      <c r="F24" s="197"/>
      <c r="G24" s="275"/>
    </row>
    <row r="25" spans="1:7" ht="15" customHeight="1" x14ac:dyDescent="0.2">
      <c r="A25" s="777" t="s">
        <v>275</v>
      </c>
      <c r="B25" s="843"/>
      <c r="C25" s="843"/>
      <c r="D25" s="843"/>
      <c r="E25" s="843"/>
      <c r="F25" s="843"/>
      <c r="G25" s="843"/>
    </row>
    <row r="26" spans="1:7" ht="12" customHeight="1" x14ac:dyDescent="0.2">
      <c r="A26" s="844" t="s">
        <v>274</v>
      </c>
      <c r="B26" s="845"/>
      <c r="C26" s="845"/>
      <c r="D26" s="845"/>
      <c r="E26" s="845"/>
      <c r="F26" s="845"/>
      <c r="G26" s="845"/>
    </row>
    <row r="27" spans="1:7" ht="12" customHeight="1" thickBot="1" x14ac:dyDescent="0.25">
      <c r="A27" s="834" t="s">
        <v>420</v>
      </c>
      <c r="B27" s="648"/>
      <c r="C27" s="648"/>
      <c r="D27" s="648"/>
      <c r="E27" s="648"/>
      <c r="F27" s="648"/>
      <c r="G27" s="648"/>
    </row>
    <row r="28" spans="1:7" ht="15" customHeight="1" x14ac:dyDescent="0.2">
      <c r="A28" s="737" t="s">
        <v>241</v>
      </c>
      <c r="B28" s="836" t="s">
        <v>565</v>
      </c>
      <c r="C28" s="837"/>
      <c r="D28" s="836" t="s">
        <v>273</v>
      </c>
      <c r="E28" s="836" t="s">
        <v>271</v>
      </c>
      <c r="F28" s="841"/>
      <c r="G28" s="842"/>
    </row>
    <row r="29" spans="1:7" ht="48" customHeight="1" x14ac:dyDescent="0.2">
      <c r="A29" s="835"/>
      <c r="B29" s="838"/>
      <c r="C29" s="839"/>
      <c r="D29" s="840"/>
      <c r="E29" s="268" t="s">
        <v>417</v>
      </c>
      <c r="F29" s="269" t="s">
        <v>270</v>
      </c>
      <c r="G29" s="270" t="s">
        <v>418</v>
      </c>
    </row>
    <row r="30" spans="1:7" x14ac:dyDescent="0.2">
      <c r="A30" s="240">
        <v>0</v>
      </c>
      <c r="B30" s="832">
        <v>1</v>
      </c>
      <c r="C30" s="833"/>
      <c r="D30" s="271">
        <v>2</v>
      </c>
      <c r="E30" s="271">
        <v>3</v>
      </c>
      <c r="F30" s="246">
        <v>4</v>
      </c>
      <c r="G30" s="210">
        <v>5</v>
      </c>
    </row>
    <row r="31" spans="1:7" ht="15" customHeight="1" x14ac:dyDescent="0.2">
      <c r="A31" s="240">
        <v>1</v>
      </c>
      <c r="B31" s="272"/>
      <c r="C31" s="273"/>
      <c r="D31" s="263"/>
      <c r="E31" s="263"/>
      <c r="F31" s="183"/>
      <c r="G31" s="182"/>
    </row>
    <row r="32" spans="1:7" ht="15" customHeight="1" x14ac:dyDescent="0.2">
      <c r="A32" s="240">
        <v>2</v>
      </c>
      <c r="B32" s="274"/>
      <c r="C32" s="274"/>
      <c r="D32" s="263"/>
      <c r="E32" s="263"/>
      <c r="F32" s="183"/>
      <c r="G32" s="182"/>
    </row>
    <row r="33" spans="1:7" ht="15" customHeight="1" x14ac:dyDescent="0.2">
      <c r="A33" s="240">
        <v>3</v>
      </c>
      <c r="B33" s="274"/>
      <c r="C33" s="274"/>
      <c r="D33" s="263"/>
      <c r="E33" s="263"/>
      <c r="F33" s="183"/>
      <c r="G33" s="182"/>
    </row>
    <row r="34" spans="1:7" ht="15" customHeight="1" x14ac:dyDescent="0.2">
      <c r="A34" s="240">
        <v>4</v>
      </c>
      <c r="B34" s="274"/>
      <c r="C34" s="274"/>
      <c r="D34" s="263"/>
      <c r="E34" s="263"/>
      <c r="F34" s="183"/>
      <c r="G34" s="182"/>
    </row>
    <row r="35" spans="1:7" ht="15" customHeight="1" thickBot="1" x14ac:dyDescent="0.25">
      <c r="A35" s="238">
        <v>5</v>
      </c>
      <c r="B35" s="830" t="s">
        <v>256</v>
      </c>
      <c r="C35" s="831"/>
      <c r="D35" s="831"/>
      <c r="E35" s="831"/>
      <c r="F35" s="197"/>
      <c r="G35" s="275"/>
    </row>
    <row r="36" spans="1:7" ht="15" customHeight="1" thickBot="1" x14ac:dyDescent="0.25">
      <c r="A36" s="834" t="s">
        <v>419</v>
      </c>
      <c r="B36" s="648"/>
      <c r="C36" s="648"/>
      <c r="D36" s="648"/>
      <c r="E36" s="648"/>
      <c r="F36" s="648"/>
      <c r="G36" s="648"/>
    </row>
    <row r="37" spans="1:7" ht="15" customHeight="1" x14ac:dyDescent="0.2">
      <c r="A37" s="737" t="s">
        <v>241</v>
      </c>
      <c r="B37" s="836" t="s">
        <v>566</v>
      </c>
      <c r="C37" s="837"/>
      <c r="D37" s="836" t="s">
        <v>272</v>
      </c>
      <c r="E37" s="836" t="s">
        <v>271</v>
      </c>
      <c r="F37" s="841"/>
      <c r="G37" s="842"/>
    </row>
    <row r="38" spans="1:7" ht="48" customHeight="1" x14ac:dyDescent="0.2">
      <c r="A38" s="835"/>
      <c r="B38" s="838"/>
      <c r="C38" s="839"/>
      <c r="D38" s="840"/>
      <c r="E38" s="268" t="s">
        <v>417</v>
      </c>
      <c r="F38" s="269" t="s">
        <v>270</v>
      </c>
      <c r="G38" s="270" t="s">
        <v>418</v>
      </c>
    </row>
    <row r="39" spans="1:7" ht="12.95" customHeight="1" x14ac:dyDescent="0.2">
      <c r="A39" s="240">
        <v>0</v>
      </c>
      <c r="B39" s="832">
        <v>1</v>
      </c>
      <c r="C39" s="833"/>
      <c r="D39" s="271">
        <v>2</v>
      </c>
      <c r="E39" s="271">
        <v>3</v>
      </c>
      <c r="F39" s="246">
        <v>4</v>
      </c>
      <c r="G39" s="210">
        <v>5</v>
      </c>
    </row>
    <row r="40" spans="1:7" ht="15" customHeight="1" x14ac:dyDescent="0.2">
      <c r="A40" s="240">
        <v>1</v>
      </c>
      <c r="B40" s="272"/>
      <c r="C40" s="273"/>
      <c r="D40" s="263"/>
      <c r="E40" s="263"/>
      <c r="F40" s="183"/>
      <c r="G40" s="182"/>
    </row>
    <row r="41" spans="1:7" ht="15" customHeight="1" x14ac:dyDescent="0.2">
      <c r="A41" s="240">
        <v>2</v>
      </c>
      <c r="B41" s="274"/>
      <c r="C41" s="274"/>
      <c r="D41" s="263"/>
      <c r="E41" s="263"/>
      <c r="F41" s="183"/>
      <c r="G41" s="182"/>
    </row>
    <row r="42" spans="1:7" ht="15" customHeight="1" x14ac:dyDescent="0.2">
      <c r="A42" s="240">
        <v>3</v>
      </c>
      <c r="B42" s="274"/>
      <c r="C42" s="274"/>
      <c r="D42" s="263"/>
      <c r="E42" s="263"/>
      <c r="F42" s="183"/>
      <c r="G42" s="182"/>
    </row>
    <row r="43" spans="1:7" ht="15" customHeight="1" x14ac:dyDescent="0.2">
      <c r="A43" s="240">
        <v>4</v>
      </c>
      <c r="B43" s="274"/>
      <c r="C43" s="274"/>
      <c r="D43" s="263"/>
      <c r="E43" s="263"/>
      <c r="F43" s="183"/>
      <c r="G43" s="182"/>
    </row>
    <row r="44" spans="1:7" ht="15" customHeight="1" thickBot="1" x14ac:dyDescent="0.25">
      <c r="A44" s="238">
        <v>5</v>
      </c>
      <c r="B44" s="830" t="s">
        <v>256</v>
      </c>
      <c r="C44" s="831"/>
      <c r="D44" s="831"/>
      <c r="E44" s="831"/>
      <c r="F44" s="197"/>
      <c r="G44" s="275"/>
    </row>
    <row r="45" spans="1:7" ht="12" customHeight="1" x14ac:dyDescent="0.2">
      <c r="A45" s="763">
        <v>5</v>
      </c>
      <c r="B45" s="764"/>
      <c r="C45" s="764"/>
      <c r="D45" s="764"/>
      <c r="E45" s="764"/>
      <c r="F45" s="764"/>
      <c r="G45" s="764"/>
    </row>
  </sheetData>
  <sheetProtection sheet="1" objects="1" scenarios="1"/>
  <mergeCells count="35">
    <mergeCell ref="A1:G1"/>
    <mergeCell ref="B2:E2"/>
    <mergeCell ref="B3:E3"/>
    <mergeCell ref="A4:G4"/>
    <mergeCell ref="B5:E5"/>
    <mergeCell ref="A12:G12"/>
    <mergeCell ref="A13:A14"/>
    <mergeCell ref="B13:C14"/>
    <mergeCell ref="D13:D14"/>
    <mergeCell ref="B6:E6"/>
    <mergeCell ref="B7:E7"/>
    <mergeCell ref="A8:G8"/>
    <mergeCell ref="B9:E9"/>
    <mergeCell ref="B10:E10"/>
    <mergeCell ref="A11:G11"/>
    <mergeCell ref="E13:G13"/>
    <mergeCell ref="B15:C15"/>
    <mergeCell ref="A25:G25"/>
    <mergeCell ref="A26:G26"/>
    <mergeCell ref="A27:G27"/>
    <mergeCell ref="B39:C39"/>
    <mergeCell ref="A28:A29"/>
    <mergeCell ref="B28:C29"/>
    <mergeCell ref="D28:D29"/>
    <mergeCell ref="E28:G28"/>
    <mergeCell ref="B24:E24"/>
    <mergeCell ref="B44:E44"/>
    <mergeCell ref="A45:G45"/>
    <mergeCell ref="B30:C30"/>
    <mergeCell ref="B35:E35"/>
    <mergeCell ref="A36:G36"/>
    <mergeCell ref="A37:A38"/>
    <mergeCell ref="B37:C38"/>
    <mergeCell ref="D37:D38"/>
    <mergeCell ref="E37:G37"/>
  </mergeCells>
  <printOptions horizontalCentered="1" verticalCentered="1"/>
  <pageMargins left="0.23622047244094491" right="0.23622047244094491" top="0.23622047244094491" bottom="0.23622047244094491"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9"/>
  <sheetViews>
    <sheetView workbookViewId="0">
      <selection sqref="A1:E1"/>
    </sheetView>
  </sheetViews>
  <sheetFormatPr defaultRowHeight="12.75" x14ac:dyDescent="0.2"/>
  <cols>
    <col min="1" max="1" width="6.7109375" style="207" customWidth="1"/>
    <col min="2" max="2" width="39.140625" style="207" customWidth="1"/>
    <col min="3" max="5" width="17.7109375" style="207" customWidth="1"/>
    <col min="6" max="16384" width="9.140625" style="175"/>
  </cols>
  <sheetData>
    <row r="1" spans="1:5" ht="26.1" customHeight="1" thickBot="1" x14ac:dyDescent="0.25">
      <c r="A1" s="865" t="s">
        <v>567</v>
      </c>
      <c r="B1" s="866"/>
      <c r="C1" s="866"/>
      <c r="D1" s="866"/>
      <c r="E1" s="866"/>
    </row>
    <row r="2" spans="1:5" ht="12" customHeight="1" x14ac:dyDescent="0.2">
      <c r="A2" s="780" t="s">
        <v>241</v>
      </c>
      <c r="B2" s="782" t="s">
        <v>240</v>
      </c>
      <c r="C2" s="863"/>
      <c r="D2" s="786" t="s">
        <v>239</v>
      </c>
      <c r="E2" s="860"/>
    </row>
    <row r="3" spans="1:5" ht="12" customHeight="1" x14ac:dyDescent="0.2">
      <c r="A3" s="857"/>
      <c r="B3" s="784"/>
      <c r="C3" s="785"/>
      <c r="D3" s="236" t="s">
        <v>238</v>
      </c>
      <c r="E3" s="237" t="s">
        <v>237</v>
      </c>
    </row>
    <row r="4" spans="1:5" ht="36" customHeight="1" x14ac:dyDescent="0.2">
      <c r="A4" s="215">
        <v>1</v>
      </c>
      <c r="B4" s="710" t="s">
        <v>568</v>
      </c>
      <c r="C4" s="867"/>
      <c r="D4" s="176"/>
      <c r="E4" s="214"/>
    </row>
    <row r="5" spans="1:5" ht="27" customHeight="1" thickBot="1" x14ac:dyDescent="0.25">
      <c r="A5" s="238">
        <v>2</v>
      </c>
      <c r="B5" s="849" t="s">
        <v>252</v>
      </c>
      <c r="C5" s="864"/>
      <c r="D5" s="379" t="s">
        <v>166</v>
      </c>
      <c r="E5" s="380" t="s">
        <v>166</v>
      </c>
    </row>
    <row r="6" spans="1:5" ht="12" customHeight="1" thickBot="1" x14ac:dyDescent="0.25">
      <c r="A6" s="861" t="s">
        <v>311</v>
      </c>
      <c r="B6" s="862"/>
      <c r="C6" s="862"/>
      <c r="D6" s="862"/>
      <c r="E6" s="862"/>
    </row>
    <row r="7" spans="1:5" ht="12" customHeight="1" x14ac:dyDescent="0.2">
      <c r="A7" s="780" t="s">
        <v>241</v>
      </c>
      <c r="B7" s="782" t="s">
        <v>240</v>
      </c>
      <c r="C7" s="863"/>
      <c r="D7" s="786" t="s">
        <v>239</v>
      </c>
      <c r="E7" s="860"/>
    </row>
    <row r="8" spans="1:5" ht="12" customHeight="1" x14ac:dyDescent="0.2">
      <c r="A8" s="857"/>
      <c r="B8" s="784"/>
      <c r="C8" s="785"/>
      <c r="D8" s="236" t="s">
        <v>238</v>
      </c>
      <c r="E8" s="237" t="s">
        <v>237</v>
      </c>
    </row>
    <row r="9" spans="1:5" ht="17.100000000000001" customHeight="1" x14ac:dyDescent="0.2">
      <c r="A9" s="240">
        <v>1</v>
      </c>
      <c r="B9" s="713" t="s">
        <v>310</v>
      </c>
      <c r="C9" s="715"/>
      <c r="D9" s="176"/>
      <c r="E9" s="241"/>
    </row>
    <row r="10" spans="1:5" ht="17.100000000000001" customHeight="1" x14ac:dyDescent="0.2">
      <c r="A10" s="240">
        <v>2</v>
      </c>
      <c r="B10" s="713" t="s">
        <v>309</v>
      </c>
      <c r="C10" s="715"/>
      <c r="D10" s="176"/>
      <c r="E10" s="241"/>
    </row>
    <row r="11" spans="1:5" ht="17.100000000000001" customHeight="1" x14ac:dyDescent="0.2">
      <c r="A11" s="242">
        <v>3</v>
      </c>
      <c r="B11" s="713" t="s">
        <v>252</v>
      </c>
      <c r="C11" s="715"/>
      <c r="D11" s="183" t="s">
        <v>166</v>
      </c>
      <c r="E11" s="182" t="s">
        <v>166</v>
      </c>
    </row>
    <row r="12" spans="1:5" ht="17.100000000000001" customHeight="1" x14ac:dyDescent="0.2">
      <c r="A12" s="215">
        <v>4</v>
      </c>
      <c r="B12" s="713" t="s">
        <v>308</v>
      </c>
      <c r="C12" s="715"/>
      <c r="D12" s="176">
        <f>SUM(D9:D10)</f>
        <v>0</v>
      </c>
      <c r="E12" s="214"/>
    </row>
    <row r="13" spans="1:5" ht="17.100000000000001" customHeight="1" thickBot="1" x14ac:dyDescent="0.25">
      <c r="A13" s="238" t="s">
        <v>307</v>
      </c>
      <c r="B13" s="731" t="s">
        <v>306</v>
      </c>
      <c r="C13" s="769"/>
      <c r="D13" s="197"/>
      <c r="E13" s="239"/>
    </row>
    <row r="14" spans="1:5" ht="14.25" thickBot="1" x14ac:dyDescent="0.25">
      <c r="A14" s="868" t="s">
        <v>305</v>
      </c>
      <c r="B14" s="648"/>
      <c r="C14" s="869" t="s">
        <v>569</v>
      </c>
      <c r="D14" s="870"/>
      <c r="E14" s="243"/>
    </row>
    <row r="15" spans="1:5" ht="12" customHeight="1" x14ac:dyDescent="0.2">
      <c r="A15" s="780" t="s">
        <v>241</v>
      </c>
      <c r="B15" s="782" t="s">
        <v>240</v>
      </c>
      <c r="C15" s="863"/>
      <c r="D15" s="786" t="s">
        <v>239</v>
      </c>
      <c r="E15" s="860"/>
    </row>
    <row r="16" spans="1:5" ht="12" customHeight="1" x14ac:dyDescent="0.2">
      <c r="A16" s="857"/>
      <c r="B16" s="784"/>
      <c r="C16" s="785"/>
      <c r="D16" s="236" t="s">
        <v>238</v>
      </c>
      <c r="E16" s="237" t="s">
        <v>237</v>
      </c>
    </row>
    <row r="17" spans="1:5" ht="26.1" customHeight="1" x14ac:dyDescent="0.2">
      <c r="A17" s="242" t="s">
        <v>304</v>
      </c>
      <c r="B17" s="705" t="s">
        <v>303</v>
      </c>
      <c r="C17" s="707"/>
      <c r="D17" s="244"/>
      <c r="E17" s="241"/>
    </row>
    <row r="18" spans="1:5" ht="26.1" customHeight="1" x14ac:dyDescent="0.2">
      <c r="A18" s="242" t="s">
        <v>302</v>
      </c>
      <c r="B18" s="705" t="s">
        <v>301</v>
      </c>
      <c r="C18" s="707"/>
      <c r="D18" s="245"/>
      <c r="E18" s="214"/>
    </row>
    <row r="19" spans="1:5" ht="26.1" customHeight="1" x14ac:dyDescent="0.2">
      <c r="A19" s="242" t="s">
        <v>300</v>
      </c>
      <c r="B19" s="705" t="s">
        <v>299</v>
      </c>
      <c r="C19" s="707"/>
      <c r="D19" s="245"/>
      <c r="E19" s="214"/>
    </row>
    <row r="20" spans="1:5" ht="26.1" customHeight="1" x14ac:dyDescent="0.2">
      <c r="A20" s="242">
        <v>4</v>
      </c>
      <c r="B20" s="705" t="s">
        <v>399</v>
      </c>
      <c r="C20" s="707"/>
      <c r="D20" s="245"/>
      <c r="E20" s="214"/>
    </row>
    <row r="21" spans="1:5" ht="35.1" customHeight="1" thickBot="1" x14ac:dyDescent="0.25">
      <c r="A21" s="242">
        <v>5</v>
      </c>
      <c r="B21" s="705" t="s">
        <v>298</v>
      </c>
      <c r="C21" s="707"/>
      <c r="D21" s="245"/>
      <c r="E21" s="214"/>
    </row>
    <row r="22" spans="1:5" ht="14.25" thickBot="1" x14ac:dyDescent="0.25">
      <c r="A22" s="861" t="s">
        <v>297</v>
      </c>
      <c r="B22" s="620"/>
      <c r="C22" s="620"/>
      <c r="D22" s="620"/>
      <c r="E22" s="620"/>
    </row>
    <row r="23" spans="1:5" ht="34.5" customHeight="1" x14ac:dyDescent="0.2">
      <c r="A23" s="381" t="s">
        <v>241</v>
      </c>
      <c r="B23" s="382" t="s">
        <v>570</v>
      </c>
      <c r="C23" s="382" t="s">
        <v>571</v>
      </c>
      <c r="D23" s="382" t="s">
        <v>572</v>
      </c>
      <c r="E23" s="383" t="s">
        <v>573</v>
      </c>
    </row>
    <row r="24" spans="1:5" ht="12" customHeight="1" x14ac:dyDescent="0.2">
      <c r="A24" s="240">
        <v>0</v>
      </c>
      <c r="B24" s="246">
        <v>1</v>
      </c>
      <c r="C24" s="246">
        <v>2</v>
      </c>
      <c r="D24" s="246">
        <v>3</v>
      </c>
      <c r="E24" s="210">
        <v>4</v>
      </c>
    </row>
    <row r="25" spans="1:5" ht="17.100000000000001" customHeight="1" x14ac:dyDescent="0.2">
      <c r="A25" s="247">
        <v>1</v>
      </c>
      <c r="B25" s="219" t="s">
        <v>296</v>
      </c>
      <c r="C25" s="183"/>
      <c r="D25" s="183"/>
      <c r="E25" s="182">
        <f>C25+D25</f>
        <v>0</v>
      </c>
    </row>
    <row r="26" spans="1:5" ht="26.1" customHeight="1" x14ac:dyDescent="0.2">
      <c r="A26" s="215">
        <v>2</v>
      </c>
      <c r="B26" s="217" t="s">
        <v>574</v>
      </c>
      <c r="C26" s="183"/>
      <c r="D26" s="183"/>
      <c r="E26" s="182">
        <f t="shared" ref="E26:E31" si="0">C26+D26</f>
        <v>0</v>
      </c>
    </row>
    <row r="27" spans="1:5" ht="26.1" customHeight="1" x14ac:dyDescent="0.2">
      <c r="A27" s="215">
        <v>3</v>
      </c>
      <c r="B27" s="225" t="s">
        <v>295</v>
      </c>
      <c r="C27" s="183"/>
      <c r="D27" s="183"/>
      <c r="E27" s="182">
        <f t="shared" si="0"/>
        <v>0</v>
      </c>
    </row>
    <row r="28" spans="1:5" ht="26.1" customHeight="1" x14ac:dyDescent="0.2">
      <c r="A28" s="215">
        <v>4</v>
      </c>
      <c r="B28" s="217" t="s">
        <v>294</v>
      </c>
      <c r="C28" s="183"/>
      <c r="D28" s="183"/>
      <c r="E28" s="182">
        <f t="shared" si="0"/>
        <v>0</v>
      </c>
    </row>
    <row r="29" spans="1:5" ht="26.1" customHeight="1" x14ac:dyDescent="0.2">
      <c r="A29" s="215">
        <v>5</v>
      </c>
      <c r="B29" s="218" t="s">
        <v>293</v>
      </c>
      <c r="C29" s="183"/>
      <c r="D29" s="183"/>
      <c r="E29" s="182">
        <f t="shared" si="0"/>
        <v>0</v>
      </c>
    </row>
    <row r="30" spans="1:5" ht="25.5" customHeight="1" x14ac:dyDescent="0.2">
      <c r="A30" s="240">
        <v>6</v>
      </c>
      <c r="B30" s="218" t="s">
        <v>252</v>
      </c>
      <c r="C30" s="384" t="s">
        <v>166</v>
      </c>
      <c r="D30" s="384" t="s">
        <v>166</v>
      </c>
      <c r="E30" s="385" t="s">
        <v>166</v>
      </c>
    </row>
    <row r="31" spans="1:5" ht="26.1" customHeight="1" x14ac:dyDescent="0.2">
      <c r="A31" s="240">
        <v>7</v>
      </c>
      <c r="B31" s="217" t="s">
        <v>292</v>
      </c>
      <c r="C31" s="183"/>
      <c r="D31" s="183"/>
      <c r="E31" s="182">
        <f t="shared" si="0"/>
        <v>0</v>
      </c>
    </row>
    <row r="32" spans="1:5" ht="25.5" customHeight="1" x14ac:dyDescent="0.2">
      <c r="A32" s="240">
        <v>8</v>
      </c>
      <c r="B32" s="219" t="s">
        <v>252</v>
      </c>
      <c r="C32" s="183" t="s">
        <v>166</v>
      </c>
      <c r="D32" s="183" t="s">
        <v>166</v>
      </c>
      <c r="E32" s="182" t="s">
        <v>166</v>
      </c>
    </row>
    <row r="33" spans="1:5" ht="26.1" customHeight="1" thickBot="1" x14ac:dyDescent="0.25">
      <c r="A33" s="238">
        <v>9</v>
      </c>
      <c r="B33" s="248" t="s">
        <v>575</v>
      </c>
      <c r="C33" s="249"/>
      <c r="D33" s="249"/>
      <c r="E33" s="182">
        <f>C33+D33</f>
        <v>0</v>
      </c>
    </row>
    <row r="34" spans="1:5" ht="13.5" thickBot="1" x14ac:dyDescent="0.25">
      <c r="A34" s="250" t="s">
        <v>291</v>
      </c>
      <c r="B34" s="204"/>
      <c r="C34" s="204"/>
      <c r="D34" s="204"/>
      <c r="E34" s="204"/>
    </row>
    <row r="35" spans="1:5" ht="12" customHeight="1" x14ac:dyDescent="0.2">
      <c r="A35" s="780" t="s">
        <v>241</v>
      </c>
      <c r="B35" s="858" t="s">
        <v>240</v>
      </c>
      <c r="C35" s="251" t="s">
        <v>290</v>
      </c>
      <c r="D35" s="786" t="s">
        <v>289</v>
      </c>
      <c r="E35" s="860"/>
    </row>
    <row r="36" spans="1:5" ht="12" customHeight="1" x14ac:dyDescent="0.2">
      <c r="A36" s="857"/>
      <c r="B36" s="859"/>
      <c r="C36" s="252" t="s">
        <v>288</v>
      </c>
      <c r="D36" s="236" t="s">
        <v>238</v>
      </c>
      <c r="E36" s="237" t="s">
        <v>237</v>
      </c>
    </row>
    <row r="37" spans="1:5" ht="18" customHeight="1" x14ac:dyDescent="0.2">
      <c r="A37" s="195">
        <v>1</v>
      </c>
      <c r="B37" s="253" t="s">
        <v>287</v>
      </c>
      <c r="C37" s="254" t="s">
        <v>286</v>
      </c>
      <c r="D37" s="183">
        <f>'Přehled údajů k přiznání'!H37</f>
        <v>46077</v>
      </c>
      <c r="E37" s="241"/>
    </row>
    <row r="38" spans="1:5" ht="26.1" customHeight="1" thickBot="1" x14ac:dyDescent="0.25">
      <c r="A38" s="255">
        <v>2</v>
      </c>
      <c r="B38" s="256" t="s">
        <v>285</v>
      </c>
      <c r="C38" s="254" t="s">
        <v>284</v>
      </c>
      <c r="D38" s="249">
        <v>0</v>
      </c>
      <c r="E38" s="257"/>
    </row>
    <row r="39" spans="1:5" ht="12" customHeight="1" x14ac:dyDescent="0.2">
      <c r="A39" s="763">
        <v>6</v>
      </c>
      <c r="B39" s="763"/>
      <c r="C39" s="763"/>
      <c r="D39" s="763"/>
      <c r="E39" s="763"/>
    </row>
  </sheetData>
  <sheetProtection sheet="1" objects="1" scenarios="1"/>
  <mergeCells count="30">
    <mergeCell ref="A15:A16"/>
    <mergeCell ref="B15:C16"/>
    <mergeCell ref="B17:C17"/>
    <mergeCell ref="B5:C5"/>
    <mergeCell ref="A1:E1"/>
    <mergeCell ref="A2:A3"/>
    <mergeCell ref="B2:C3"/>
    <mergeCell ref="D2:E2"/>
    <mergeCell ref="B4:C4"/>
    <mergeCell ref="D15:E15"/>
    <mergeCell ref="B10:C10"/>
    <mergeCell ref="B11:C11"/>
    <mergeCell ref="B12:C12"/>
    <mergeCell ref="B13:C13"/>
    <mergeCell ref="A14:B14"/>
    <mergeCell ref="C14:D14"/>
    <mergeCell ref="A6:E6"/>
    <mergeCell ref="A7:A8"/>
    <mergeCell ref="B7:C8"/>
    <mergeCell ref="D7:E7"/>
    <mergeCell ref="B9:C9"/>
    <mergeCell ref="A35:A36"/>
    <mergeCell ref="B35:B36"/>
    <mergeCell ref="D35:E35"/>
    <mergeCell ref="A39:E39"/>
    <mergeCell ref="B18:C18"/>
    <mergeCell ref="B19:C19"/>
    <mergeCell ref="B20:C20"/>
    <mergeCell ref="A22:E22"/>
    <mergeCell ref="B21:C21"/>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
  <sheetViews>
    <sheetView workbookViewId="0">
      <selection sqref="A1:A2"/>
    </sheetView>
  </sheetViews>
  <sheetFormatPr defaultRowHeight="12.75" x14ac:dyDescent="0.2"/>
  <cols>
    <col min="1" max="1" width="6.7109375" style="175" customWidth="1"/>
    <col min="2" max="2" width="59.5703125" style="207" customWidth="1"/>
    <col min="3" max="4" width="17.140625" style="207" customWidth="1"/>
    <col min="5" max="16384" width="9.140625" style="175"/>
  </cols>
  <sheetData>
    <row r="1" spans="1:4" s="208" customFormat="1" ht="12" customHeight="1" x14ac:dyDescent="0.2">
      <c r="A1" s="880" t="s">
        <v>241</v>
      </c>
      <c r="B1" s="882"/>
      <c r="C1" s="884" t="s">
        <v>239</v>
      </c>
      <c r="D1" s="885"/>
    </row>
    <row r="2" spans="1:4" s="208" customFormat="1" ht="12" customHeight="1" x14ac:dyDescent="0.2">
      <c r="A2" s="881"/>
      <c r="B2" s="883"/>
      <c r="C2" s="209" t="s">
        <v>238</v>
      </c>
      <c r="D2" s="210" t="s">
        <v>237</v>
      </c>
    </row>
    <row r="3" spans="1:4" ht="68.099999999999994" customHeight="1" x14ac:dyDescent="0.2">
      <c r="A3" s="211">
        <v>200</v>
      </c>
      <c r="B3" s="212" t="s">
        <v>576</v>
      </c>
      <c r="C3" s="213">
        <f>SUM('str 2'!E5,'str 2'!E15,-'str 2'!E30)</f>
        <v>21625</v>
      </c>
      <c r="D3" s="214"/>
    </row>
    <row r="4" spans="1:4" ht="17.100000000000001" customHeight="1" x14ac:dyDescent="0.2">
      <c r="A4" s="215">
        <v>201</v>
      </c>
      <c r="B4" s="216" t="s">
        <v>324</v>
      </c>
      <c r="C4" s="176"/>
      <c r="D4" s="214"/>
    </row>
    <row r="5" spans="1:4" ht="21.95" customHeight="1" x14ac:dyDescent="0.2">
      <c r="A5" s="215" t="s">
        <v>323</v>
      </c>
      <c r="B5" s="217" t="s">
        <v>577</v>
      </c>
      <c r="C5" s="176"/>
      <c r="D5" s="214"/>
    </row>
    <row r="6" spans="1:4" ht="68.099999999999994" customHeight="1" thickBot="1" x14ac:dyDescent="0.25">
      <c r="A6" s="215">
        <v>220</v>
      </c>
      <c r="B6" s="218" t="s">
        <v>578</v>
      </c>
      <c r="C6" s="176">
        <f>C3-C4-C5</f>
        <v>21625</v>
      </c>
      <c r="D6" s="214"/>
    </row>
    <row r="7" spans="1:4" ht="3" customHeight="1" thickBot="1" x14ac:dyDescent="0.25">
      <c r="A7" s="725"/>
      <c r="B7" s="620"/>
      <c r="C7" s="620"/>
      <c r="D7" s="620"/>
    </row>
    <row r="8" spans="1:4" ht="12" customHeight="1" x14ac:dyDescent="0.2">
      <c r="A8" s="880" t="s">
        <v>241</v>
      </c>
      <c r="B8" s="882"/>
      <c r="C8" s="884" t="s">
        <v>239</v>
      </c>
      <c r="D8" s="885"/>
    </row>
    <row r="9" spans="1:4" ht="12" customHeight="1" x14ac:dyDescent="0.2">
      <c r="A9" s="881"/>
      <c r="B9" s="883"/>
      <c r="C9" s="209" t="s">
        <v>238</v>
      </c>
      <c r="D9" s="210" t="s">
        <v>237</v>
      </c>
    </row>
    <row r="10" spans="1:4" ht="17.100000000000001" customHeight="1" x14ac:dyDescent="0.2">
      <c r="A10" s="211">
        <v>230</v>
      </c>
      <c r="B10" s="219" t="s">
        <v>322</v>
      </c>
      <c r="C10" s="213">
        <f>'str 5'!F24</f>
        <v>0</v>
      </c>
      <c r="D10" s="220"/>
    </row>
    <row r="11" spans="1:4" ht="16.5" customHeight="1" x14ac:dyDescent="0.2">
      <c r="A11" s="215" t="s">
        <v>321</v>
      </c>
      <c r="B11" s="218"/>
      <c r="C11" s="176">
        <v>0</v>
      </c>
      <c r="D11" s="214"/>
    </row>
    <row r="12" spans="1:4" ht="16.5" customHeight="1" x14ac:dyDescent="0.2">
      <c r="A12" s="215">
        <v>241</v>
      </c>
      <c r="B12" s="216"/>
      <c r="C12" s="176">
        <v>0</v>
      </c>
      <c r="D12" s="214"/>
    </row>
    <row r="13" spans="1:4" ht="36" customHeight="1" x14ac:dyDescent="0.2">
      <c r="A13" s="215">
        <v>242</v>
      </c>
      <c r="B13" s="218" t="s">
        <v>579</v>
      </c>
      <c r="C13" s="176">
        <f>'str 5'!F35</f>
        <v>0</v>
      </c>
      <c r="D13" s="214"/>
    </row>
    <row r="14" spans="1:4" ht="21.95" customHeight="1" x14ac:dyDescent="0.2">
      <c r="A14" s="215">
        <v>243</v>
      </c>
      <c r="B14" s="218" t="s">
        <v>580</v>
      </c>
      <c r="C14" s="176">
        <f>'str 5'!F44</f>
        <v>0</v>
      </c>
      <c r="D14" s="214"/>
    </row>
    <row r="15" spans="1:4" ht="48" customHeight="1" thickBot="1" x14ac:dyDescent="0.25">
      <c r="A15" s="215">
        <v>250</v>
      </c>
      <c r="B15" s="218" t="s">
        <v>581</v>
      </c>
      <c r="C15" s="176">
        <f>MAX(C6-C10-C11-C12-C13-C14,0)</f>
        <v>21625</v>
      </c>
      <c r="D15" s="278"/>
    </row>
    <row r="16" spans="1:4" ht="3" customHeight="1" thickBot="1" x14ac:dyDescent="0.25">
      <c r="A16" s="725"/>
      <c r="B16" s="620"/>
      <c r="C16" s="620"/>
      <c r="D16" s="620"/>
    </row>
    <row r="17" spans="1:4" ht="21.95" customHeight="1" x14ac:dyDescent="0.2">
      <c r="A17" s="221">
        <v>251</v>
      </c>
      <c r="B17" s="222" t="s">
        <v>320</v>
      </c>
      <c r="C17" s="223">
        <f>MIN(C15,IF(C15*0.3&lt;300000,300000,MIN(1000000,FLOOR(C15*0.3,1))))</f>
        <v>21625</v>
      </c>
      <c r="D17" s="224"/>
    </row>
    <row r="18" spans="1:4" ht="21.95" customHeight="1" x14ac:dyDescent="0.2">
      <c r="A18" s="215">
        <v>260</v>
      </c>
      <c r="B18" s="217" t="s">
        <v>582</v>
      </c>
      <c r="C18" s="176">
        <v>0</v>
      </c>
      <c r="D18" s="214"/>
    </row>
    <row r="19" spans="1:4" ht="48" customHeight="1" thickBot="1" x14ac:dyDescent="0.25">
      <c r="A19" s="215">
        <v>270</v>
      </c>
      <c r="B19" s="225" t="s">
        <v>583</v>
      </c>
      <c r="C19" s="176">
        <f>C15-C17-C18</f>
        <v>0</v>
      </c>
      <c r="D19" s="214"/>
    </row>
    <row r="20" spans="1:4" ht="3" customHeight="1" thickBot="1" x14ac:dyDescent="0.25">
      <c r="A20" s="725"/>
      <c r="B20" s="620"/>
      <c r="C20" s="620"/>
      <c r="D20" s="620"/>
    </row>
    <row r="21" spans="1:4" ht="21.95" customHeight="1" x14ac:dyDescent="0.2">
      <c r="A21" s="221">
        <v>280</v>
      </c>
      <c r="B21" s="222" t="s">
        <v>319</v>
      </c>
      <c r="C21" s="226">
        <v>0.19</v>
      </c>
      <c r="D21" s="224"/>
    </row>
    <row r="22" spans="1:4" ht="17.100000000000001" customHeight="1" thickBot="1" x14ac:dyDescent="0.25">
      <c r="A22" s="215">
        <v>290</v>
      </c>
      <c r="B22" s="216" t="s">
        <v>318</v>
      </c>
      <c r="C22" s="176">
        <f>C19*C21</f>
        <v>0</v>
      </c>
      <c r="D22" s="214"/>
    </row>
    <row r="23" spans="1:4" ht="3" customHeight="1" thickBot="1" x14ac:dyDescent="0.25">
      <c r="A23" s="725"/>
      <c r="B23" s="620"/>
      <c r="C23" s="620"/>
      <c r="D23" s="620"/>
    </row>
    <row r="24" spans="1:4" ht="21.95" customHeight="1" x14ac:dyDescent="0.2">
      <c r="A24" s="221">
        <v>300</v>
      </c>
      <c r="B24" s="222" t="s">
        <v>504</v>
      </c>
      <c r="C24" s="223">
        <v>0</v>
      </c>
      <c r="D24" s="224"/>
    </row>
    <row r="25" spans="1:4" ht="17.100000000000001" customHeight="1" x14ac:dyDescent="0.2">
      <c r="A25" s="215">
        <v>301</v>
      </c>
      <c r="B25" s="216"/>
      <c r="C25" s="176"/>
      <c r="D25" s="214"/>
    </row>
    <row r="26" spans="1:4" ht="17.100000000000001" customHeight="1" thickBot="1" x14ac:dyDescent="0.25">
      <c r="A26" s="215">
        <v>310</v>
      </c>
      <c r="B26" s="216" t="s">
        <v>503</v>
      </c>
      <c r="C26" s="176">
        <f>C22-C24</f>
        <v>0</v>
      </c>
      <c r="D26" s="214"/>
    </row>
    <row r="27" spans="1:4" ht="3" customHeight="1" thickBot="1" x14ac:dyDescent="0.25">
      <c r="A27" s="725"/>
      <c r="B27" s="620"/>
      <c r="C27" s="620"/>
      <c r="D27" s="620"/>
    </row>
    <row r="28" spans="1:4" ht="21.95" customHeight="1" x14ac:dyDescent="0.2">
      <c r="A28" s="221">
        <v>320</v>
      </c>
      <c r="B28" s="227" t="s">
        <v>505</v>
      </c>
      <c r="C28" s="223">
        <v>0</v>
      </c>
      <c r="D28" s="224"/>
    </row>
    <row r="29" spans="1:4" ht="17.100000000000001" customHeight="1" thickBot="1" x14ac:dyDescent="0.25">
      <c r="A29" s="215">
        <v>330</v>
      </c>
      <c r="B29" s="228" t="s">
        <v>317</v>
      </c>
      <c r="C29" s="176">
        <f>C26-C28</f>
        <v>0</v>
      </c>
      <c r="D29" s="214"/>
    </row>
    <row r="30" spans="1:4" ht="3" customHeight="1" thickBot="1" x14ac:dyDescent="0.25">
      <c r="A30" s="725"/>
      <c r="B30" s="620"/>
      <c r="C30" s="620"/>
      <c r="D30" s="620"/>
    </row>
    <row r="31" spans="1:4" ht="17.100000000000001" customHeight="1" x14ac:dyDescent="0.2">
      <c r="A31" s="221" t="s">
        <v>316</v>
      </c>
      <c r="B31" s="229" t="s">
        <v>315</v>
      </c>
      <c r="C31" s="223">
        <v>0</v>
      </c>
      <c r="D31" s="224"/>
    </row>
    <row r="32" spans="1:4" ht="17.100000000000001" customHeight="1" x14ac:dyDescent="0.2">
      <c r="A32" s="215">
        <v>332</v>
      </c>
      <c r="B32" s="230" t="s">
        <v>314</v>
      </c>
      <c r="C32" s="231">
        <v>0.15</v>
      </c>
      <c r="D32" s="214"/>
    </row>
    <row r="33" spans="1:4" ht="21.95" customHeight="1" x14ac:dyDescent="0.2">
      <c r="A33" s="215">
        <v>333</v>
      </c>
      <c r="B33" s="230" t="s">
        <v>506</v>
      </c>
      <c r="C33" s="176">
        <f>C31*C32</f>
        <v>0</v>
      </c>
      <c r="D33" s="214"/>
    </row>
    <row r="34" spans="1:4" ht="21.95" customHeight="1" x14ac:dyDescent="0.2">
      <c r="A34" s="215">
        <v>334</v>
      </c>
      <c r="B34" s="230" t="s">
        <v>507</v>
      </c>
      <c r="C34" s="176">
        <v>0</v>
      </c>
      <c r="D34" s="214"/>
    </row>
    <row r="35" spans="1:4" ht="21.95" customHeight="1" thickBot="1" x14ac:dyDescent="0.25">
      <c r="A35" s="215">
        <v>335</v>
      </c>
      <c r="B35" s="232" t="s">
        <v>508</v>
      </c>
      <c r="C35" s="176">
        <f>C33-C34</f>
        <v>0</v>
      </c>
      <c r="D35" s="214"/>
    </row>
    <row r="36" spans="1:4" ht="3.75" customHeight="1" thickBot="1" x14ac:dyDescent="0.25">
      <c r="A36" s="725"/>
      <c r="B36" s="620"/>
      <c r="C36" s="620"/>
      <c r="D36" s="620"/>
    </row>
    <row r="37" spans="1:4" ht="8.4499999999999993" customHeight="1" x14ac:dyDescent="0.2">
      <c r="A37" s="874">
        <v>340</v>
      </c>
      <c r="B37" s="876" t="s">
        <v>313</v>
      </c>
      <c r="C37" s="878">
        <f>C29+C35</f>
        <v>0</v>
      </c>
      <c r="D37" s="871"/>
    </row>
    <row r="38" spans="1:4" ht="8.4499999999999993" customHeight="1" thickBot="1" x14ac:dyDescent="0.25">
      <c r="A38" s="875"/>
      <c r="B38" s="877"/>
      <c r="C38" s="879"/>
      <c r="D38" s="872"/>
    </row>
    <row r="39" spans="1:4" ht="4.5" customHeight="1" thickBot="1" x14ac:dyDescent="0.25">
      <c r="A39" s="725"/>
      <c r="B39" s="620"/>
      <c r="C39" s="620"/>
      <c r="D39" s="620"/>
    </row>
    <row r="40" spans="1:4" ht="21.95" customHeight="1" thickBot="1" x14ac:dyDescent="0.25">
      <c r="A40" s="233">
        <v>360</v>
      </c>
      <c r="B40" s="234" t="s">
        <v>312</v>
      </c>
      <c r="C40" s="213">
        <f>C37-C35</f>
        <v>0</v>
      </c>
      <c r="D40" s="235"/>
    </row>
    <row r="41" spans="1:4" ht="12" customHeight="1" x14ac:dyDescent="0.2">
      <c r="A41" s="763">
        <v>7</v>
      </c>
      <c r="B41" s="873"/>
      <c r="C41" s="873"/>
      <c r="D41" s="873"/>
    </row>
  </sheetData>
  <sheetProtection sheet="1" objects="1" scenarios="1"/>
  <mergeCells count="19">
    <mergeCell ref="A1:A2"/>
    <mergeCell ref="B1:B2"/>
    <mergeCell ref="C1:D1"/>
    <mergeCell ref="A7:D7"/>
    <mergeCell ref="A8:A9"/>
    <mergeCell ref="B8:B9"/>
    <mergeCell ref="C8:D8"/>
    <mergeCell ref="D37:D38"/>
    <mergeCell ref="A39:D39"/>
    <mergeCell ref="A41:D41"/>
    <mergeCell ref="A16:D16"/>
    <mergeCell ref="A20:D20"/>
    <mergeCell ref="A23:D23"/>
    <mergeCell ref="A27:D27"/>
    <mergeCell ref="A30:D30"/>
    <mergeCell ref="A36:D36"/>
    <mergeCell ref="A37:A38"/>
    <mergeCell ref="B37:B38"/>
    <mergeCell ref="C37:C38"/>
  </mergeCells>
  <printOptions horizontalCentered="1" verticalCentered="1"/>
  <pageMargins left="0.23622047244094491" right="0.23622047244094491" top="0.23622047244094491" bottom="0.23622047244094491" header="0" footer="0"/>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4"/>
  <sheetViews>
    <sheetView workbookViewId="0">
      <selection sqref="A1:G1"/>
    </sheetView>
  </sheetViews>
  <sheetFormatPr defaultRowHeight="12.75" x14ac:dyDescent="0.2"/>
  <cols>
    <col min="1" max="1" width="6.7109375" style="175" customWidth="1"/>
    <col min="2" max="2" width="20.7109375" style="207" customWidth="1"/>
    <col min="3" max="3" width="6.7109375" style="207" customWidth="1"/>
    <col min="4" max="4" width="30.7109375" style="207" customWidth="1"/>
    <col min="5" max="5" width="17.7109375" style="207" customWidth="1"/>
    <col min="6" max="6" width="4.7109375" style="207" customWidth="1"/>
    <col min="7" max="7" width="13.7109375" style="207" customWidth="1"/>
    <col min="8" max="16384" width="9.140625" style="175"/>
  </cols>
  <sheetData>
    <row r="1" spans="1:7" ht="13.5" customHeight="1" thickBot="1" x14ac:dyDescent="0.25">
      <c r="A1" s="963" t="s">
        <v>357</v>
      </c>
      <c r="B1" s="648"/>
      <c r="C1" s="648"/>
      <c r="D1" s="648"/>
      <c r="E1" s="648"/>
      <c r="F1" s="648"/>
      <c r="G1" s="648"/>
    </row>
    <row r="2" spans="1:7" ht="12" customHeight="1" x14ac:dyDescent="0.2">
      <c r="A2" s="780" t="s">
        <v>241</v>
      </c>
      <c r="B2" s="954" t="s">
        <v>240</v>
      </c>
      <c r="C2" s="955"/>
      <c r="D2" s="956"/>
      <c r="E2" s="786" t="s">
        <v>239</v>
      </c>
      <c r="F2" s="960"/>
      <c r="G2" s="860"/>
    </row>
    <row r="3" spans="1:7" ht="12" customHeight="1" x14ac:dyDescent="0.2">
      <c r="A3" s="857"/>
      <c r="B3" s="957"/>
      <c r="C3" s="958"/>
      <c r="D3" s="959"/>
      <c r="E3" s="194" t="s">
        <v>238</v>
      </c>
      <c r="F3" s="961" t="s">
        <v>237</v>
      </c>
      <c r="G3" s="962"/>
    </row>
    <row r="4" spans="1:7" ht="15.95" customHeight="1" x14ac:dyDescent="0.2">
      <c r="A4" s="195">
        <v>1</v>
      </c>
      <c r="B4" s="713" t="s">
        <v>252</v>
      </c>
      <c r="C4" s="714"/>
      <c r="D4" s="715"/>
      <c r="E4" s="183" t="s">
        <v>166</v>
      </c>
      <c r="F4" s="923" t="s">
        <v>166</v>
      </c>
      <c r="G4" s="924"/>
    </row>
    <row r="5" spans="1:7" ht="15.95" customHeight="1" x14ac:dyDescent="0.2">
      <c r="A5" s="195">
        <v>2</v>
      </c>
      <c r="B5" s="713" t="s">
        <v>252</v>
      </c>
      <c r="C5" s="714"/>
      <c r="D5" s="715"/>
      <c r="E5" s="183" t="s">
        <v>166</v>
      </c>
      <c r="F5" s="923" t="s">
        <v>166</v>
      </c>
      <c r="G5" s="924"/>
    </row>
    <row r="6" spans="1:7" ht="15.95" customHeight="1" thickBot="1" x14ac:dyDescent="0.25">
      <c r="A6" s="196">
        <v>3</v>
      </c>
      <c r="B6" s="713" t="s">
        <v>252</v>
      </c>
      <c r="C6" s="714"/>
      <c r="D6" s="715"/>
      <c r="E6" s="197" t="s">
        <v>166</v>
      </c>
      <c r="F6" s="923" t="s">
        <v>166</v>
      </c>
      <c r="G6" s="924"/>
    </row>
    <row r="7" spans="1:7" ht="13.5" customHeight="1" thickBot="1" x14ac:dyDescent="0.25">
      <c r="A7" s="953" t="s">
        <v>356</v>
      </c>
      <c r="B7" s="620"/>
      <c r="C7" s="620"/>
      <c r="D7" s="620"/>
      <c r="E7" s="620"/>
      <c r="F7" s="620"/>
      <c r="G7" s="620"/>
    </row>
    <row r="8" spans="1:7" ht="12" customHeight="1" x14ac:dyDescent="0.2">
      <c r="A8" s="780" t="s">
        <v>241</v>
      </c>
      <c r="B8" s="954" t="s">
        <v>240</v>
      </c>
      <c r="C8" s="955"/>
      <c r="D8" s="956"/>
      <c r="E8" s="786" t="s">
        <v>239</v>
      </c>
      <c r="F8" s="960"/>
      <c r="G8" s="860"/>
    </row>
    <row r="9" spans="1:7" ht="12" customHeight="1" x14ac:dyDescent="0.2">
      <c r="A9" s="857"/>
      <c r="B9" s="957"/>
      <c r="C9" s="958"/>
      <c r="D9" s="959"/>
      <c r="E9" s="194" t="s">
        <v>238</v>
      </c>
      <c r="F9" s="961" t="s">
        <v>237</v>
      </c>
      <c r="G9" s="962"/>
    </row>
    <row r="10" spans="1:7" ht="15.95" customHeight="1" x14ac:dyDescent="0.2">
      <c r="A10" s="195">
        <v>1</v>
      </c>
      <c r="B10" s="713" t="s">
        <v>355</v>
      </c>
      <c r="C10" s="714"/>
      <c r="D10" s="715"/>
      <c r="E10" s="198">
        <v>0</v>
      </c>
      <c r="F10" s="923"/>
      <c r="G10" s="924"/>
    </row>
    <row r="11" spans="1:7" ht="15.95" customHeight="1" x14ac:dyDescent="0.2">
      <c r="A11" s="195">
        <v>2</v>
      </c>
      <c r="B11" s="713" t="s">
        <v>354</v>
      </c>
      <c r="C11" s="714"/>
      <c r="D11" s="715"/>
      <c r="E11" s="198">
        <v>0</v>
      </c>
      <c r="F11" s="923"/>
      <c r="G11" s="924"/>
    </row>
    <row r="12" spans="1:7" ht="15.95" customHeight="1" x14ac:dyDescent="0.2">
      <c r="A12" s="195">
        <v>3</v>
      </c>
      <c r="B12" s="713" t="s">
        <v>353</v>
      </c>
      <c r="C12" s="714"/>
      <c r="D12" s="715"/>
      <c r="E12" s="198">
        <v>0</v>
      </c>
      <c r="F12" s="923"/>
      <c r="G12" s="924"/>
    </row>
    <row r="13" spans="1:7" ht="15.95" customHeight="1" x14ac:dyDescent="0.2">
      <c r="A13" s="195">
        <v>4</v>
      </c>
      <c r="B13" s="713" t="s">
        <v>352</v>
      </c>
      <c r="C13" s="714"/>
      <c r="D13" s="715"/>
      <c r="E13" s="198">
        <v>0</v>
      </c>
      <c r="F13" s="923"/>
      <c r="G13" s="924"/>
    </row>
    <row r="14" spans="1:7" ht="15.95" customHeight="1" x14ac:dyDescent="0.2">
      <c r="A14" s="195">
        <v>5</v>
      </c>
      <c r="B14" s="713" t="s">
        <v>351</v>
      </c>
      <c r="C14" s="714"/>
      <c r="D14" s="715"/>
      <c r="E14" s="198">
        <v>0</v>
      </c>
      <c r="F14" s="923"/>
      <c r="G14" s="924"/>
    </row>
    <row r="15" spans="1:7" ht="15.95" customHeight="1" thickBot="1" x14ac:dyDescent="0.25">
      <c r="A15" s="196">
        <v>6</v>
      </c>
      <c r="B15" s="731" t="s">
        <v>350</v>
      </c>
      <c r="C15" s="850"/>
      <c r="D15" s="769"/>
      <c r="E15" s="199">
        <v>0</v>
      </c>
      <c r="F15" s="923"/>
      <c r="G15" s="924"/>
    </row>
    <row r="16" spans="1:7" ht="13.5" customHeight="1" thickBot="1" x14ac:dyDescent="0.25">
      <c r="A16" s="953" t="s">
        <v>349</v>
      </c>
      <c r="B16" s="620"/>
      <c r="C16" s="620"/>
      <c r="D16" s="620"/>
      <c r="E16" s="620"/>
      <c r="F16" s="620"/>
      <c r="G16" s="620"/>
    </row>
    <row r="17" spans="1:7" ht="12" customHeight="1" x14ac:dyDescent="0.2">
      <c r="A17" s="780" t="s">
        <v>241</v>
      </c>
      <c r="B17" s="954" t="s">
        <v>240</v>
      </c>
      <c r="C17" s="955"/>
      <c r="D17" s="956"/>
      <c r="E17" s="786" t="s">
        <v>239</v>
      </c>
      <c r="F17" s="960"/>
      <c r="G17" s="860"/>
    </row>
    <row r="18" spans="1:7" ht="12" customHeight="1" x14ac:dyDescent="0.2">
      <c r="A18" s="857"/>
      <c r="B18" s="957"/>
      <c r="C18" s="958"/>
      <c r="D18" s="959"/>
      <c r="E18" s="194" t="s">
        <v>238</v>
      </c>
      <c r="F18" s="961" t="s">
        <v>237</v>
      </c>
      <c r="G18" s="962"/>
    </row>
    <row r="19" spans="1:7" ht="15.95" customHeight="1" x14ac:dyDescent="0.2">
      <c r="A19" s="200">
        <v>1</v>
      </c>
      <c r="B19" s="713" t="s">
        <v>348</v>
      </c>
      <c r="C19" s="951"/>
      <c r="D19" s="952"/>
      <c r="E19" s="198">
        <v>0</v>
      </c>
      <c r="F19" s="923"/>
      <c r="G19" s="924"/>
    </row>
    <row r="20" spans="1:7" ht="15.95" customHeight="1" x14ac:dyDescent="0.2">
      <c r="A20" s="200" t="s">
        <v>347</v>
      </c>
      <c r="B20" s="713" t="s">
        <v>346</v>
      </c>
      <c r="C20" s="714"/>
      <c r="D20" s="715"/>
      <c r="E20" s="201">
        <v>0</v>
      </c>
      <c r="F20" s="923"/>
      <c r="G20" s="924"/>
    </row>
    <row r="21" spans="1:7" ht="15.95" customHeight="1" x14ac:dyDescent="0.2">
      <c r="A21" s="200" t="s">
        <v>345</v>
      </c>
      <c r="B21" s="705" t="s">
        <v>584</v>
      </c>
      <c r="C21" s="706"/>
      <c r="D21" s="707"/>
      <c r="E21" s="176">
        <v>0</v>
      </c>
      <c r="F21" s="923"/>
      <c r="G21" s="924"/>
    </row>
    <row r="22" spans="1:7" ht="11.1" customHeight="1" x14ac:dyDescent="0.2">
      <c r="A22" s="928">
        <v>4</v>
      </c>
      <c r="B22" s="930" t="s">
        <v>344</v>
      </c>
      <c r="C22" s="704"/>
      <c r="D22" s="867"/>
      <c r="E22" s="753">
        <f>IF(EXACT(MID('str 1'!E11,1,1),"d"),0,-'str 7'!C37+'str 8'!E19+'str 8'!E20+'str 8'!E21)</f>
        <v>0</v>
      </c>
      <c r="F22" s="932"/>
      <c r="G22" s="927"/>
    </row>
    <row r="23" spans="1:7" ht="11.1" customHeight="1" thickBot="1" x14ac:dyDescent="0.25">
      <c r="A23" s="929"/>
      <c r="B23" s="934" t="s">
        <v>343</v>
      </c>
      <c r="C23" s="648"/>
      <c r="D23" s="935"/>
      <c r="E23" s="931"/>
      <c r="F23" s="933"/>
      <c r="G23" s="901"/>
    </row>
    <row r="24" spans="1:7" ht="27" customHeight="1" thickBot="1" x14ac:dyDescent="0.25">
      <c r="A24" s="936" t="s">
        <v>342</v>
      </c>
      <c r="B24" s="937"/>
      <c r="C24" s="937"/>
      <c r="D24" s="937"/>
      <c r="E24" s="937"/>
      <c r="F24" s="937"/>
      <c r="G24" s="937"/>
    </row>
    <row r="25" spans="1:7" ht="12" customHeight="1" x14ac:dyDescent="0.2">
      <c r="A25" s="938" t="s">
        <v>341</v>
      </c>
      <c r="B25" s="939"/>
      <c r="C25" s="740" t="s">
        <v>340</v>
      </c>
      <c r="D25" s="764"/>
      <c r="E25" s="764"/>
      <c r="F25" s="764"/>
      <c r="G25" s="940"/>
    </row>
    <row r="26" spans="1:7" ht="15.95" customHeight="1" x14ac:dyDescent="0.2">
      <c r="A26" s="941"/>
      <c r="B26" s="942"/>
      <c r="C26" s="202"/>
      <c r="D26" s="943"/>
      <c r="E26" s="887"/>
      <c r="F26" s="887"/>
      <c r="G26" s="896"/>
    </row>
    <row r="27" spans="1:7" ht="12" customHeight="1" x14ac:dyDescent="0.2">
      <c r="A27" s="944" t="s">
        <v>339</v>
      </c>
      <c r="B27" s="895"/>
      <c r="C27" s="895"/>
      <c r="D27" s="895"/>
      <c r="E27" s="895"/>
      <c r="F27" s="895"/>
      <c r="G27" s="896"/>
    </row>
    <row r="28" spans="1:7" ht="15.95" customHeight="1" x14ac:dyDescent="0.2">
      <c r="A28" s="897"/>
      <c r="B28" s="898"/>
      <c r="C28" s="898"/>
      <c r="D28" s="898"/>
      <c r="E28" s="898"/>
      <c r="F28" s="898"/>
      <c r="G28" s="945"/>
    </row>
    <row r="29" spans="1:7" ht="12" customHeight="1" x14ac:dyDescent="0.2">
      <c r="A29" s="946" t="s">
        <v>338</v>
      </c>
      <c r="B29" s="947"/>
      <c r="C29" s="947"/>
      <c r="D29" s="947"/>
      <c r="E29" s="947"/>
      <c r="F29" s="947"/>
      <c r="G29" s="945"/>
    </row>
    <row r="30" spans="1:7" ht="15.95" customHeight="1" x14ac:dyDescent="0.2">
      <c r="A30" s="948"/>
      <c r="B30" s="949"/>
      <c r="C30" s="949"/>
      <c r="D30" s="949"/>
      <c r="E30" s="949"/>
      <c r="F30" s="949"/>
      <c r="G30" s="950"/>
    </row>
    <row r="31" spans="1:7" ht="12" customHeight="1" x14ac:dyDescent="0.2">
      <c r="A31" s="925" t="s">
        <v>337</v>
      </c>
      <c r="B31" s="926"/>
      <c r="C31" s="926"/>
      <c r="D31" s="926"/>
      <c r="E31" s="926"/>
      <c r="F31" s="926"/>
      <c r="G31" s="927"/>
    </row>
    <row r="32" spans="1:7" ht="12" customHeight="1" x14ac:dyDescent="0.2">
      <c r="A32" s="894" t="s">
        <v>336</v>
      </c>
      <c r="B32" s="895"/>
      <c r="C32" s="895"/>
      <c r="D32" s="895"/>
      <c r="E32" s="895"/>
      <c r="F32" s="895"/>
      <c r="G32" s="896"/>
    </row>
    <row r="33" spans="1:7" ht="12" customHeight="1" x14ac:dyDescent="0.2">
      <c r="A33" s="912" t="s">
        <v>335</v>
      </c>
      <c r="B33" s="913"/>
      <c r="C33" s="913"/>
      <c r="D33" s="913"/>
      <c r="E33" s="913"/>
      <c r="F33" s="913"/>
      <c r="G33" s="914"/>
    </row>
    <row r="34" spans="1:7" ht="15.95" customHeight="1" x14ac:dyDescent="0.2">
      <c r="A34" s="897" t="str">
        <f>'Základní údaje'!B17&amp;" - "&amp;'Základní údaje'!B18</f>
        <v>Jméno Příjmení - starosta SDH</v>
      </c>
      <c r="B34" s="898"/>
      <c r="C34" s="898"/>
      <c r="D34" s="898"/>
      <c r="E34" s="898"/>
      <c r="F34" s="898"/>
      <c r="G34" s="899"/>
    </row>
    <row r="35" spans="1:7" ht="8.1" customHeight="1" thickBot="1" x14ac:dyDescent="0.25">
      <c r="A35" s="900"/>
      <c r="B35" s="637"/>
      <c r="C35" s="637"/>
      <c r="D35" s="637"/>
      <c r="E35" s="637"/>
      <c r="F35" s="637"/>
      <c r="G35" s="901"/>
    </row>
    <row r="36" spans="1:7" ht="8.1" customHeight="1" thickBot="1" x14ac:dyDescent="0.25">
      <c r="A36" s="895"/>
      <c r="B36" s="895"/>
      <c r="C36" s="895"/>
      <c r="D36" s="895"/>
      <c r="E36" s="895"/>
      <c r="F36" s="895"/>
      <c r="G36" s="887"/>
    </row>
    <row r="37" spans="1:7" ht="17.25" customHeight="1" x14ac:dyDescent="0.2">
      <c r="A37" s="902" t="s">
        <v>334</v>
      </c>
      <c r="B37" s="903"/>
      <c r="C37" s="903"/>
      <c r="D37" s="903"/>
      <c r="E37" s="903"/>
      <c r="F37" s="903"/>
      <c r="G37" s="904"/>
    </row>
    <row r="38" spans="1:7" ht="14.1" customHeight="1" x14ac:dyDescent="0.2">
      <c r="A38" s="905" t="s">
        <v>3</v>
      </c>
      <c r="B38" s="906"/>
      <c r="C38" s="907" t="s">
        <v>333</v>
      </c>
      <c r="D38" s="908"/>
      <c r="E38" s="909" t="s">
        <v>332</v>
      </c>
      <c r="F38" s="909"/>
      <c r="G38" s="910"/>
    </row>
    <row r="39" spans="1:7" ht="15.95" customHeight="1" x14ac:dyDescent="0.2">
      <c r="A39" s="911" t="str">
        <f>'Základní údaje'!B19</f>
        <v>d.m.rok</v>
      </c>
      <c r="B39" s="617"/>
      <c r="C39" s="908"/>
      <c r="D39" s="908"/>
      <c r="E39" s="915"/>
      <c r="F39" s="692"/>
      <c r="G39" s="916"/>
    </row>
    <row r="40" spans="1:7" ht="20.100000000000001" customHeight="1" x14ac:dyDescent="0.2">
      <c r="A40" s="918"/>
      <c r="B40" s="919"/>
      <c r="C40" s="908"/>
      <c r="D40" s="908"/>
      <c r="E40" s="697"/>
      <c r="F40" s="698"/>
      <c r="G40" s="917"/>
    </row>
    <row r="41" spans="1:7" ht="9.9499999999999993" customHeight="1" thickBot="1" x14ac:dyDescent="0.25">
      <c r="A41" s="920"/>
      <c r="B41" s="870"/>
      <c r="C41" s="870"/>
      <c r="D41" s="870"/>
      <c r="E41" s="870"/>
      <c r="F41" s="870"/>
      <c r="G41" s="901"/>
    </row>
    <row r="42" spans="1:7" ht="9" customHeight="1" x14ac:dyDescent="0.2">
      <c r="A42" s="203" t="s">
        <v>331</v>
      </c>
      <c r="B42" s="204"/>
      <c r="C42" s="204"/>
      <c r="D42" s="205"/>
      <c r="E42" s="204"/>
      <c r="F42" s="204"/>
      <c r="G42" s="204"/>
    </row>
    <row r="43" spans="1:7" ht="9" customHeight="1" x14ac:dyDescent="0.2">
      <c r="A43" s="888" t="s">
        <v>330</v>
      </c>
      <c r="B43" s="611"/>
      <c r="C43" s="611"/>
      <c r="D43" s="921"/>
      <c r="E43" s="922"/>
      <c r="F43" s="206"/>
      <c r="G43" s="886"/>
    </row>
    <row r="44" spans="1:7" ht="9" customHeight="1" x14ac:dyDescent="0.2">
      <c r="A44" s="888" t="s">
        <v>329</v>
      </c>
      <c r="B44" s="611"/>
      <c r="C44" s="611"/>
      <c r="D44" s="922"/>
      <c r="E44" s="922"/>
      <c r="F44" s="206"/>
      <c r="G44" s="887"/>
    </row>
    <row r="45" spans="1:7" ht="9" customHeight="1" x14ac:dyDescent="0.2">
      <c r="A45" s="888" t="s">
        <v>328</v>
      </c>
      <c r="B45" s="611"/>
      <c r="C45" s="611"/>
      <c r="D45" s="611"/>
      <c r="E45" s="611"/>
      <c r="F45" s="611"/>
      <c r="G45" s="611"/>
    </row>
    <row r="46" spans="1:7" ht="9" customHeight="1" x14ac:dyDescent="0.2">
      <c r="A46" s="888" t="s">
        <v>327</v>
      </c>
      <c r="B46" s="611"/>
      <c r="C46" s="611"/>
      <c r="D46" s="611"/>
      <c r="E46" s="611"/>
      <c r="F46" s="611"/>
      <c r="G46" s="611"/>
    </row>
    <row r="47" spans="1:7" ht="9" customHeight="1" x14ac:dyDescent="0.2">
      <c r="A47" s="888" t="s">
        <v>326</v>
      </c>
      <c r="B47" s="611"/>
      <c r="C47" s="611"/>
      <c r="D47" s="611"/>
      <c r="E47" s="611"/>
      <c r="F47" s="611"/>
      <c r="G47" s="611"/>
    </row>
    <row r="48" spans="1:7" ht="30" customHeight="1" x14ac:dyDescent="0.2">
      <c r="A48" s="892" t="s">
        <v>585</v>
      </c>
      <c r="B48" s="611"/>
      <c r="C48" s="611"/>
      <c r="D48" s="611"/>
      <c r="E48" s="611"/>
      <c r="F48" s="611"/>
      <c r="G48" s="611"/>
    </row>
    <row r="49" spans="1:7" ht="50.1" customHeight="1" x14ac:dyDescent="0.2">
      <c r="A49" s="889" t="s">
        <v>586</v>
      </c>
      <c r="B49" s="890"/>
      <c r="C49" s="890"/>
      <c r="D49" s="890"/>
      <c r="E49" s="890"/>
      <c r="F49" s="890"/>
      <c r="G49" s="890"/>
    </row>
    <row r="50" spans="1:7" ht="30" customHeight="1" x14ac:dyDescent="0.2">
      <c r="A50" s="893" t="s">
        <v>587</v>
      </c>
      <c r="B50" s="890"/>
      <c r="C50" s="890"/>
      <c r="D50" s="890"/>
      <c r="E50" s="890"/>
      <c r="F50" s="890"/>
      <c r="G50" s="890"/>
    </row>
    <row r="51" spans="1:7" ht="30" customHeight="1" x14ac:dyDescent="0.2">
      <c r="A51" s="889" t="s">
        <v>588</v>
      </c>
      <c r="B51" s="890"/>
      <c r="C51" s="890"/>
      <c r="D51" s="890"/>
      <c r="E51" s="890"/>
      <c r="F51" s="890"/>
      <c r="G51" s="890"/>
    </row>
    <row r="52" spans="1:7" ht="30" customHeight="1" x14ac:dyDescent="0.2">
      <c r="A52" s="889" t="s">
        <v>589</v>
      </c>
      <c r="B52" s="890"/>
      <c r="C52" s="890"/>
      <c r="D52" s="890"/>
      <c r="E52" s="890"/>
      <c r="F52" s="890"/>
      <c r="G52" s="890"/>
    </row>
    <row r="53" spans="1:7" ht="9" customHeight="1" x14ac:dyDescent="0.2">
      <c r="A53" s="889" t="s">
        <v>325</v>
      </c>
      <c r="B53" s="890"/>
      <c r="C53" s="890"/>
      <c r="D53" s="890"/>
      <c r="E53" s="890"/>
      <c r="F53" s="890"/>
      <c r="G53" s="890"/>
    </row>
    <row r="54" spans="1:7" ht="12" customHeight="1" x14ac:dyDescent="0.2">
      <c r="A54" s="891">
        <v>8</v>
      </c>
      <c r="B54" s="891"/>
      <c r="C54" s="891"/>
      <c r="D54" s="891"/>
      <c r="E54" s="891"/>
      <c r="F54" s="891"/>
      <c r="G54" s="891"/>
    </row>
  </sheetData>
  <sheetProtection sheet="1" objects="1" scenarios="1"/>
  <mergeCells count="81">
    <mergeCell ref="F4:G4"/>
    <mergeCell ref="B5:D5"/>
    <mergeCell ref="F5:G5"/>
    <mergeCell ref="B6:D6"/>
    <mergeCell ref="F6:G6"/>
    <mergeCell ref="B4:D4"/>
    <mergeCell ref="A1:G1"/>
    <mergeCell ref="A2:A3"/>
    <mergeCell ref="B2:D3"/>
    <mergeCell ref="E2:G2"/>
    <mergeCell ref="F3:G3"/>
    <mergeCell ref="A7:G7"/>
    <mergeCell ref="A8:A9"/>
    <mergeCell ref="B8:D9"/>
    <mergeCell ref="E8:G8"/>
    <mergeCell ref="F9:G9"/>
    <mergeCell ref="B10:D10"/>
    <mergeCell ref="F10:G10"/>
    <mergeCell ref="B11:D11"/>
    <mergeCell ref="F11:G11"/>
    <mergeCell ref="B12:D12"/>
    <mergeCell ref="F12:G12"/>
    <mergeCell ref="B21:D21"/>
    <mergeCell ref="F21:G21"/>
    <mergeCell ref="B19:D19"/>
    <mergeCell ref="F19:G19"/>
    <mergeCell ref="B13:D13"/>
    <mergeCell ref="F13:G13"/>
    <mergeCell ref="B14:D14"/>
    <mergeCell ref="F14:G14"/>
    <mergeCell ref="B15:D15"/>
    <mergeCell ref="F15:G15"/>
    <mergeCell ref="A16:G16"/>
    <mergeCell ref="A17:A18"/>
    <mergeCell ref="B17:D18"/>
    <mergeCell ref="E17:G17"/>
    <mergeCell ref="F18:G18"/>
    <mergeCell ref="B20:D20"/>
    <mergeCell ref="F20:G20"/>
    <mergeCell ref="A31:G31"/>
    <mergeCell ref="A22:A23"/>
    <mergeCell ref="B22:D22"/>
    <mergeCell ref="E22:E23"/>
    <mergeCell ref="F22:G23"/>
    <mergeCell ref="B23:D23"/>
    <mergeCell ref="A24:G24"/>
    <mergeCell ref="A25:B25"/>
    <mergeCell ref="C25:G25"/>
    <mergeCell ref="A26:B26"/>
    <mergeCell ref="D26:G26"/>
    <mergeCell ref="A27:G27"/>
    <mergeCell ref="A28:G28"/>
    <mergeCell ref="A29:G29"/>
    <mergeCell ref="A30:G30"/>
    <mergeCell ref="A32:G32"/>
    <mergeCell ref="A45:G45"/>
    <mergeCell ref="A34:G34"/>
    <mergeCell ref="A35:G35"/>
    <mergeCell ref="A36:G36"/>
    <mergeCell ref="A37:G37"/>
    <mergeCell ref="A38:B38"/>
    <mergeCell ref="C38:D40"/>
    <mergeCell ref="E38:G38"/>
    <mergeCell ref="A39:B39"/>
    <mergeCell ref="A33:G33"/>
    <mergeCell ref="E39:G40"/>
    <mergeCell ref="A40:B40"/>
    <mergeCell ref="A41:G41"/>
    <mergeCell ref="A43:C43"/>
    <mergeCell ref="D43:E44"/>
    <mergeCell ref="G43:G44"/>
    <mergeCell ref="A44:C44"/>
    <mergeCell ref="A52:G52"/>
    <mergeCell ref="A53:G53"/>
    <mergeCell ref="A54:G54"/>
    <mergeCell ref="A46:G46"/>
    <mergeCell ref="A47:G47"/>
    <mergeCell ref="A48:G48"/>
    <mergeCell ref="A49:G49"/>
    <mergeCell ref="A50:G50"/>
    <mergeCell ref="A51:G51"/>
  </mergeCells>
  <pageMargins left="0.23622047244094491" right="0.23622047244094491" top="0.23622047244094491" bottom="0.23622047244094491"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tint="-0.499984740745262"/>
  </sheetPr>
  <dimension ref="B2:G17"/>
  <sheetViews>
    <sheetView workbookViewId="0"/>
  </sheetViews>
  <sheetFormatPr defaultRowHeight="12.75" x14ac:dyDescent="0.2"/>
  <cols>
    <col min="1" max="1" width="2.85546875" style="1" customWidth="1"/>
    <col min="2" max="2" width="24.28515625" style="1" bestFit="1" customWidth="1"/>
    <col min="3" max="3" width="2.85546875" style="1" customWidth="1"/>
    <col min="4" max="4" width="19.42578125" style="1" bestFit="1" customWidth="1"/>
    <col min="5" max="5" width="48" style="1" bestFit="1" customWidth="1"/>
    <col min="6" max="6" width="2.85546875" style="1" customWidth="1"/>
    <col min="7" max="7" width="22.42578125" style="1" bestFit="1" customWidth="1"/>
    <col min="8" max="16384" width="9.140625" style="1"/>
  </cols>
  <sheetData>
    <row r="2" spans="2:7" x14ac:dyDescent="0.2">
      <c r="B2" s="2" t="s">
        <v>43</v>
      </c>
      <c r="D2" s="2" t="s">
        <v>46</v>
      </c>
      <c r="E2" s="5" t="s">
        <v>49</v>
      </c>
      <c r="G2" s="2" t="s">
        <v>421</v>
      </c>
    </row>
    <row r="3" spans="2:7" x14ac:dyDescent="0.2">
      <c r="B3" s="3" t="s">
        <v>67</v>
      </c>
      <c r="D3" s="4">
        <v>1</v>
      </c>
      <c r="E3" s="3" t="s">
        <v>50</v>
      </c>
      <c r="G3" s="1" t="s">
        <v>424</v>
      </c>
    </row>
    <row r="4" spans="2:7" x14ac:dyDescent="0.2">
      <c r="B4" s="3" t="s">
        <v>44</v>
      </c>
      <c r="D4" s="4">
        <v>2</v>
      </c>
      <c r="E4" s="3" t="s">
        <v>51</v>
      </c>
      <c r="G4" s="1" t="s">
        <v>425</v>
      </c>
    </row>
    <row r="5" spans="2:7" x14ac:dyDescent="0.2">
      <c r="B5" s="3" t="s">
        <v>45</v>
      </c>
      <c r="D5" s="4">
        <v>3</v>
      </c>
      <c r="E5" s="3" t="s">
        <v>42</v>
      </c>
      <c r="G5" s="1" t="s">
        <v>426</v>
      </c>
    </row>
    <row r="6" spans="2:7" x14ac:dyDescent="0.2">
      <c r="B6" s="3" t="s">
        <v>69</v>
      </c>
      <c r="D6" s="4">
        <v>4</v>
      </c>
      <c r="E6" s="3" t="s">
        <v>52</v>
      </c>
      <c r="G6" s="1" t="s">
        <v>427</v>
      </c>
    </row>
    <row r="7" spans="2:7" x14ac:dyDescent="0.2">
      <c r="D7" s="4" t="s">
        <v>47</v>
      </c>
      <c r="E7" s="3" t="s">
        <v>53</v>
      </c>
      <c r="G7" s="1" t="s">
        <v>428</v>
      </c>
    </row>
    <row r="8" spans="2:7" x14ac:dyDescent="0.2">
      <c r="D8" s="4" t="s">
        <v>48</v>
      </c>
      <c r="E8" s="3" t="s">
        <v>54</v>
      </c>
      <c r="G8" s="1" t="s">
        <v>429</v>
      </c>
    </row>
    <row r="9" spans="2:7" x14ac:dyDescent="0.2">
      <c r="D9" s="4">
        <v>6</v>
      </c>
      <c r="E9" s="3" t="s">
        <v>55</v>
      </c>
      <c r="G9" s="1" t="s">
        <v>430</v>
      </c>
    </row>
    <row r="10" spans="2:7" x14ac:dyDescent="0.2">
      <c r="D10" s="4">
        <v>7</v>
      </c>
      <c r="E10" s="3" t="s">
        <v>56</v>
      </c>
      <c r="G10" s="1" t="s">
        <v>434</v>
      </c>
    </row>
    <row r="11" spans="2:7" x14ac:dyDescent="0.2">
      <c r="D11" s="4">
        <v>9</v>
      </c>
      <c r="E11" s="3" t="s">
        <v>66</v>
      </c>
      <c r="G11" s="1" t="s">
        <v>358</v>
      </c>
    </row>
    <row r="12" spans="2:7" x14ac:dyDescent="0.2">
      <c r="D12" s="4">
        <v>10</v>
      </c>
      <c r="E12" s="3" t="s">
        <v>59</v>
      </c>
      <c r="G12" s="1" t="s">
        <v>422</v>
      </c>
    </row>
    <row r="13" spans="2:7" x14ac:dyDescent="0.2">
      <c r="D13" s="4">
        <v>11</v>
      </c>
      <c r="E13" s="3" t="s">
        <v>60</v>
      </c>
      <c r="G13" s="1" t="s">
        <v>431</v>
      </c>
    </row>
    <row r="14" spans="2:7" x14ac:dyDescent="0.2">
      <c r="D14" s="4">
        <v>12</v>
      </c>
      <c r="E14" s="3" t="s">
        <v>61</v>
      </c>
      <c r="G14" s="1" t="s">
        <v>432</v>
      </c>
    </row>
    <row r="15" spans="2:7" x14ac:dyDescent="0.2">
      <c r="D15" s="4">
        <v>13</v>
      </c>
      <c r="E15" s="3" t="s">
        <v>62</v>
      </c>
      <c r="G15" s="1" t="s">
        <v>435</v>
      </c>
    </row>
    <row r="16" spans="2:7" x14ac:dyDescent="0.2">
      <c r="D16" s="4" t="s">
        <v>68</v>
      </c>
      <c r="E16" s="3" t="s">
        <v>69</v>
      </c>
      <c r="G16" s="1" t="s">
        <v>433</v>
      </c>
    </row>
    <row r="17" spans="7:7" x14ac:dyDescent="0.2">
      <c r="G17" s="1" t="s">
        <v>423</v>
      </c>
    </row>
  </sheetData>
  <sheetProtection sheet="1" objects="1" scenarios="1"/>
  <pageMargins left="0.7" right="0.7" top="0.78740157499999996" bottom="0.78740157499999996" header="0.3" footer="0.3"/>
  <pageSetup paperSize="9" orientation="portrait" verticalDpi="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pane ySplit="1" topLeftCell="A2" activePane="bottomLeft" state="frozen"/>
      <selection pane="bottomLeft" activeCell="A2" sqref="A2"/>
    </sheetView>
  </sheetViews>
  <sheetFormatPr defaultRowHeight="12.75" x14ac:dyDescent="0.2"/>
  <cols>
    <col min="1" max="1" width="5.85546875" style="367" bestFit="1" customWidth="1"/>
    <col min="2" max="2" width="10" style="368" customWidth="1"/>
    <col min="3" max="3" width="81.42578125" style="366" bestFit="1" customWidth="1"/>
  </cols>
  <sheetData>
    <row r="1" spans="1:3" x14ac:dyDescent="0.2">
      <c r="A1" s="367" t="s">
        <v>497</v>
      </c>
      <c r="B1" s="368" t="s">
        <v>3</v>
      </c>
      <c r="C1" s="366" t="s">
        <v>498</v>
      </c>
    </row>
    <row r="2" spans="1:3" x14ac:dyDescent="0.2">
      <c r="A2" s="369" t="s">
        <v>511</v>
      </c>
      <c r="B2" s="370">
        <v>43492</v>
      </c>
      <c r="C2" s="366" t="s">
        <v>590</v>
      </c>
    </row>
    <row r="3" spans="1:3" x14ac:dyDescent="0.2">
      <c r="A3" s="369"/>
      <c r="B3" s="370"/>
      <c r="C3" s="386" t="s">
        <v>620</v>
      </c>
    </row>
    <row r="4" spans="1:3" x14ac:dyDescent="0.2">
      <c r="A4" s="369"/>
      <c r="B4" s="370"/>
      <c r="C4" s="366" t="s">
        <v>532</v>
      </c>
    </row>
    <row r="5" spans="1:3" x14ac:dyDescent="0.2">
      <c r="A5" s="369"/>
      <c r="B5" s="370"/>
      <c r="C5" s="366" t="s">
        <v>533</v>
      </c>
    </row>
    <row r="6" spans="1:3" x14ac:dyDescent="0.2">
      <c r="A6" s="369"/>
      <c r="B6" s="370"/>
      <c r="C6" s="366" t="s">
        <v>621</v>
      </c>
    </row>
    <row r="7" spans="1:3" x14ac:dyDescent="0.2">
      <c r="C7" s="386" t="s">
        <v>523</v>
      </c>
    </row>
    <row r="8" spans="1:3" x14ac:dyDescent="0.2">
      <c r="C8" s="386" t="s">
        <v>616</v>
      </c>
    </row>
    <row r="9" spans="1:3" x14ac:dyDescent="0.2">
      <c r="C9" s="366" t="s">
        <v>531</v>
      </c>
    </row>
    <row r="10" spans="1:3" x14ac:dyDescent="0.2">
      <c r="C10" s="386" t="s">
        <v>617</v>
      </c>
    </row>
    <row r="11" spans="1:3" x14ac:dyDescent="0.2">
      <c r="C11" s="366" t="s">
        <v>659</v>
      </c>
    </row>
    <row r="12" spans="1:3" x14ac:dyDescent="0.2">
      <c r="C12" s="366" t="s">
        <v>618</v>
      </c>
    </row>
    <row r="13" spans="1:3" x14ac:dyDescent="0.2">
      <c r="C13" s="366" t="s">
        <v>619</v>
      </c>
    </row>
    <row r="14" spans="1:3" x14ac:dyDescent="0.2">
      <c r="C14" s="386" t="s">
        <v>524</v>
      </c>
    </row>
    <row r="15" spans="1:3" x14ac:dyDescent="0.2">
      <c r="C15" s="366" t="s">
        <v>525</v>
      </c>
    </row>
    <row r="16" spans="1:3" x14ac:dyDescent="0.2">
      <c r="C16" s="366" t="s">
        <v>526</v>
      </c>
    </row>
    <row r="17" spans="1:3" x14ac:dyDescent="0.2">
      <c r="C17" s="366" t="s">
        <v>527</v>
      </c>
    </row>
    <row r="18" spans="1:3" x14ac:dyDescent="0.2">
      <c r="C18" s="366" t="s">
        <v>528</v>
      </c>
    </row>
    <row r="19" spans="1:3" x14ac:dyDescent="0.2">
      <c r="C19" s="366" t="s">
        <v>529</v>
      </c>
    </row>
    <row r="20" spans="1:3" x14ac:dyDescent="0.2">
      <c r="C20" s="386" t="s">
        <v>613</v>
      </c>
    </row>
    <row r="21" spans="1:3" x14ac:dyDescent="0.2">
      <c r="C21" s="366" t="s">
        <v>614</v>
      </c>
    </row>
    <row r="22" spans="1:3" x14ac:dyDescent="0.2">
      <c r="C22" s="366" t="s">
        <v>615</v>
      </c>
    </row>
    <row r="23" spans="1:3" x14ac:dyDescent="0.2">
      <c r="A23" s="369"/>
      <c r="B23" s="370"/>
    </row>
    <row r="24" spans="1:3" x14ac:dyDescent="0.2">
      <c r="A24" s="369">
        <v>5</v>
      </c>
      <c r="B24" s="370">
        <v>43157</v>
      </c>
      <c r="C24" s="366" t="s">
        <v>509</v>
      </c>
    </row>
    <row r="25" spans="1:3" x14ac:dyDescent="0.2">
      <c r="C25" s="366" t="s">
        <v>499</v>
      </c>
    </row>
    <row r="26" spans="1:3" x14ac:dyDescent="0.2">
      <c r="C26" s="366" t="s">
        <v>534</v>
      </c>
    </row>
    <row r="27" spans="1:3" x14ac:dyDescent="0.2">
      <c r="C27" s="366" t="s">
        <v>535</v>
      </c>
    </row>
    <row r="28" spans="1:3" x14ac:dyDescent="0.2">
      <c r="C28" s="366" t="s">
        <v>536</v>
      </c>
    </row>
    <row r="29" spans="1:3" x14ac:dyDescent="0.2">
      <c r="C29" s="366" t="s">
        <v>537</v>
      </c>
    </row>
    <row r="30" spans="1:3" x14ac:dyDescent="0.2">
      <c r="C30" s="366" t="s">
        <v>538</v>
      </c>
    </row>
    <row r="31" spans="1:3" x14ac:dyDescent="0.2">
      <c r="C31" s="366" t="s">
        <v>539</v>
      </c>
    </row>
    <row r="32" spans="1:3" x14ac:dyDescent="0.2">
      <c r="C32" s="366" t="s">
        <v>510</v>
      </c>
    </row>
    <row r="33" spans="3:3" x14ac:dyDescent="0.2">
      <c r="C33" s="366" t="s">
        <v>540</v>
      </c>
    </row>
    <row r="34" spans="3:3" x14ac:dyDescent="0.2">
      <c r="C34" s="366" t="s">
        <v>541</v>
      </c>
    </row>
    <row r="35" spans="3:3" x14ac:dyDescent="0.2">
      <c r="C35" s="366" t="s">
        <v>539</v>
      </c>
    </row>
    <row r="36" spans="3:3" x14ac:dyDescent="0.2">
      <c r="C36" s="366" t="s">
        <v>500</v>
      </c>
    </row>
    <row r="37" spans="3:3" x14ac:dyDescent="0.2">
      <c r="C37" s="366" t="s">
        <v>502</v>
      </c>
    </row>
  </sheetData>
  <sheetProtection sheet="1" objects="1" scenarios="1"/>
  <pageMargins left="0.7" right="0.7" top="0.78740157499999996" bottom="0.78740157499999996" header="0.3" footer="0.3"/>
  <pageSetup paperSize="9" orientation="portrait" verticalDpi="0" r:id="rId1"/>
  <ignoredErrors>
    <ignoredError sqref="A2"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B19"/>
  <sheetViews>
    <sheetView workbookViewId="0">
      <selection activeCell="B2" sqref="B2"/>
    </sheetView>
  </sheetViews>
  <sheetFormatPr defaultRowHeight="12.75" x14ac:dyDescent="0.2"/>
  <cols>
    <col min="1" max="1" width="35.5703125" style="189" bestFit="1" customWidth="1"/>
    <col min="2" max="2" width="42.42578125" style="190" bestFit="1" customWidth="1"/>
    <col min="3" max="16384" width="9.140625" style="184"/>
  </cols>
  <sheetData>
    <row r="1" spans="1:2" ht="27" customHeight="1" x14ac:dyDescent="0.2">
      <c r="A1" s="444" t="s">
        <v>414</v>
      </c>
      <c r="B1" s="444"/>
    </row>
    <row r="2" spans="1:2" ht="18.75" customHeight="1" x14ac:dyDescent="0.2">
      <c r="A2" s="186" t="s">
        <v>401</v>
      </c>
      <c r="B2" s="331" t="s">
        <v>358</v>
      </c>
    </row>
    <row r="3" spans="1:2" ht="18.75" customHeight="1" x14ac:dyDescent="0.2">
      <c r="A3" s="187" t="s">
        <v>402</v>
      </c>
      <c r="B3" s="331" t="s">
        <v>359</v>
      </c>
    </row>
    <row r="4" spans="1:2" ht="18.75" customHeight="1" x14ac:dyDescent="0.2">
      <c r="A4" s="187"/>
      <c r="B4" s="191" t="s">
        <v>413</v>
      </c>
    </row>
    <row r="5" spans="1:2" ht="18.75" customHeight="1" x14ac:dyDescent="0.2">
      <c r="A5" s="187" t="s">
        <v>403</v>
      </c>
      <c r="B5" s="331">
        <v>64211045</v>
      </c>
    </row>
    <row r="6" spans="1:2" s="373" customFormat="1" ht="18.75" customHeight="1" x14ac:dyDescent="0.2">
      <c r="A6" s="187" t="s">
        <v>512</v>
      </c>
      <c r="B6" s="331" t="s">
        <v>516</v>
      </c>
    </row>
    <row r="7" spans="1:2" s="373" customFormat="1" ht="18.75" customHeight="1" x14ac:dyDescent="0.2">
      <c r="A7" s="187" t="s">
        <v>513</v>
      </c>
      <c r="B7" s="331" t="s">
        <v>514</v>
      </c>
    </row>
    <row r="8" spans="1:2" s="373" customFormat="1" ht="18.75" customHeight="1" x14ac:dyDescent="0.2">
      <c r="A8" s="187" t="s">
        <v>515</v>
      </c>
      <c r="B8" s="331" t="s">
        <v>472</v>
      </c>
    </row>
    <row r="9" spans="1:2" ht="18.75" customHeight="1" x14ac:dyDescent="0.2">
      <c r="A9" s="188"/>
      <c r="B9" s="192" t="s">
        <v>367</v>
      </c>
    </row>
    <row r="10" spans="1:2" ht="18.75" customHeight="1" x14ac:dyDescent="0.2">
      <c r="A10" s="186" t="s">
        <v>404</v>
      </c>
      <c r="B10" s="331" t="s">
        <v>366</v>
      </c>
    </row>
    <row r="11" spans="1:2" ht="18.75" customHeight="1" x14ac:dyDescent="0.2">
      <c r="A11" s="186" t="s">
        <v>405</v>
      </c>
      <c r="B11" s="331" t="s">
        <v>365</v>
      </c>
    </row>
    <row r="12" spans="1:2" ht="18.75" customHeight="1" x14ac:dyDescent="0.2">
      <c r="A12" s="186" t="s">
        <v>406</v>
      </c>
      <c r="B12" s="331" t="s">
        <v>407</v>
      </c>
    </row>
    <row r="13" spans="1:2" ht="18.75" customHeight="1" x14ac:dyDescent="0.2">
      <c r="A13" s="188"/>
      <c r="B13" s="192" t="s">
        <v>416</v>
      </c>
    </row>
    <row r="14" spans="1:2" ht="18.75" customHeight="1" x14ac:dyDescent="0.2">
      <c r="A14" s="186" t="s">
        <v>408</v>
      </c>
      <c r="B14" s="331" t="s">
        <v>623</v>
      </c>
    </row>
    <row r="15" spans="1:2" ht="18.75" customHeight="1" x14ac:dyDescent="0.2">
      <c r="A15" s="186" t="s">
        <v>409</v>
      </c>
      <c r="B15" s="331"/>
    </row>
    <row r="16" spans="1:2" ht="18.75" customHeight="1" x14ac:dyDescent="0.2">
      <c r="A16" s="188"/>
      <c r="B16" s="193" t="s">
        <v>415</v>
      </c>
    </row>
    <row r="17" spans="1:2" ht="18.75" customHeight="1" x14ac:dyDescent="0.2">
      <c r="A17" s="186" t="s">
        <v>411</v>
      </c>
      <c r="B17" s="331" t="s">
        <v>624</v>
      </c>
    </row>
    <row r="18" spans="1:2" ht="18.75" customHeight="1" x14ac:dyDescent="0.2">
      <c r="A18" s="186" t="s">
        <v>410</v>
      </c>
      <c r="B18" s="331" t="s">
        <v>400</v>
      </c>
    </row>
    <row r="19" spans="1:2" ht="18.75" customHeight="1" x14ac:dyDescent="0.2">
      <c r="A19" s="186" t="s">
        <v>412</v>
      </c>
      <c r="B19" s="331" t="s">
        <v>622</v>
      </c>
    </row>
  </sheetData>
  <sheetProtection sheet="1" objects="1" scenarios="1"/>
  <mergeCells count="1">
    <mergeCell ref="A1:B1"/>
  </mergeCells>
  <pageMargins left="0.7" right="0.7" top="0.78740157499999996" bottom="0.78740157499999996" header="0.3" footer="0.3"/>
  <pageSetup paperSize="9" orientation="portrait" verticalDpi="0" r:id="rId1"/>
  <ignoredErrors>
    <ignoredError sqref="B12"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ErrorMessage="1" errorTitle="Nedovolená hodnota" error="Finanční úřad lze vybrat ze seznamu povolených hodnot._x000a_">
          <x14:formula1>
            <xm:f>'Povolené hodnoty'!$G$3:$G$17</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00B050"/>
  </sheetPr>
  <dimension ref="A1:AF218"/>
  <sheetViews>
    <sheetView workbookViewId="0">
      <pane xSplit="4" ySplit="4" topLeftCell="E5" activePane="bottomRight" state="frozen"/>
      <selection pane="topRight" activeCell="E1" sqref="E1"/>
      <selection pane="bottomLeft" activeCell="A5" sqref="A5"/>
      <selection pane="bottomRight" activeCell="I5" sqref="I5"/>
    </sheetView>
  </sheetViews>
  <sheetFormatPr defaultRowHeight="12.75" x14ac:dyDescent="0.2"/>
  <cols>
    <col min="1" max="1" width="3.42578125" style="18" customWidth="1"/>
    <col min="2" max="2" width="5.28515625" style="18" customWidth="1"/>
    <col min="3" max="3" width="6.140625" style="18" customWidth="1"/>
    <col min="4" max="4" width="38.85546875" style="18" customWidth="1"/>
    <col min="5" max="5" width="16" style="18" customWidth="1"/>
    <col min="6" max="6" width="9" style="29" customWidth="1"/>
    <col min="7" max="9" width="9.140625" style="12"/>
    <col min="10" max="12" width="10" style="12" customWidth="1"/>
    <col min="13" max="13" width="5.5703125" style="11" customWidth="1"/>
    <col min="14" max="14" width="10.42578125" style="12" customWidth="1"/>
    <col min="15" max="15" width="9.7109375" style="12" customWidth="1"/>
    <col min="16" max="16" width="10.42578125" style="12" customWidth="1"/>
    <col min="17" max="17" width="9.7109375" style="12" customWidth="1"/>
    <col min="18" max="23" width="8.5703125" style="12" customWidth="1"/>
    <col min="24" max="24" width="8.85546875" style="12" customWidth="1"/>
    <col min="25" max="25" width="9.140625" style="12"/>
    <col min="26" max="26" width="11.140625" style="12" customWidth="1"/>
    <col min="27" max="27" width="9.140625" style="12"/>
    <col min="28" max="28" width="9.140625" style="7"/>
    <col min="29" max="29" width="9.28515625" style="23" customWidth="1"/>
    <col min="30" max="30" width="14.85546875" style="23" bestFit="1" customWidth="1"/>
    <col min="31" max="32" width="9.140625" style="23"/>
    <col min="33" max="16384" width="9.140625" style="7"/>
  </cols>
  <sheetData>
    <row r="1" spans="1:32" ht="15" x14ac:dyDescent="0.25">
      <c r="A1" s="446" t="s">
        <v>16</v>
      </c>
      <c r="B1" s="447"/>
      <c r="C1" s="447"/>
      <c r="D1" s="448"/>
      <c r="E1" s="449" t="s">
        <v>13</v>
      </c>
      <c r="F1" s="450"/>
      <c r="G1" s="464" t="s">
        <v>0</v>
      </c>
      <c r="H1" s="465"/>
      <c r="I1" s="465"/>
      <c r="J1" s="465"/>
      <c r="K1" s="465"/>
      <c r="L1" s="466"/>
      <c r="M1" s="6"/>
      <c r="N1" s="467" t="s">
        <v>80</v>
      </c>
      <c r="O1" s="466"/>
      <c r="P1" s="467" t="s">
        <v>79</v>
      </c>
      <c r="Q1" s="466"/>
      <c r="R1" s="464" t="s">
        <v>21</v>
      </c>
      <c r="S1" s="465"/>
      <c r="T1" s="465"/>
      <c r="U1" s="465"/>
      <c r="V1" s="465"/>
      <c r="W1" s="466"/>
      <c r="X1" s="464" t="s">
        <v>77</v>
      </c>
      <c r="Y1" s="465"/>
      <c r="Z1" s="465"/>
      <c r="AA1" s="466"/>
      <c r="AC1" s="445" t="s">
        <v>488</v>
      </c>
      <c r="AD1" s="445"/>
      <c r="AE1" s="445"/>
      <c r="AF1" s="445"/>
    </row>
    <row r="2" spans="1:32" ht="13.5" thickBot="1" x14ac:dyDescent="0.25">
      <c r="A2" s="8" t="str">
        <f>"Rok: "&amp;YEAR(B6)</f>
        <v>Rok: 2018</v>
      </c>
      <c r="B2" s="9"/>
      <c r="C2" s="9"/>
      <c r="D2" s="9" t="s">
        <v>39</v>
      </c>
      <c r="E2" s="458" t="s">
        <v>81</v>
      </c>
      <c r="F2" s="460" t="s">
        <v>82</v>
      </c>
      <c r="G2" s="455" t="s">
        <v>17</v>
      </c>
      <c r="H2" s="456"/>
      <c r="I2" s="457"/>
      <c r="J2" s="455" t="s">
        <v>18</v>
      </c>
      <c r="K2" s="456"/>
      <c r="L2" s="457"/>
      <c r="M2" s="10"/>
      <c r="N2" s="455"/>
      <c r="O2" s="457"/>
      <c r="P2" s="455"/>
      <c r="Q2" s="457"/>
      <c r="R2" s="451" t="s">
        <v>71</v>
      </c>
      <c r="S2" s="453" t="s">
        <v>72</v>
      </c>
      <c r="T2" s="453" t="s">
        <v>78</v>
      </c>
      <c r="U2" s="453" t="s">
        <v>74</v>
      </c>
      <c r="V2" s="453" t="s">
        <v>73</v>
      </c>
      <c r="W2" s="462" t="s">
        <v>2</v>
      </c>
      <c r="X2" s="451" t="s">
        <v>71</v>
      </c>
      <c r="Y2" s="453" t="s">
        <v>75</v>
      </c>
      <c r="Z2" s="453" t="s">
        <v>76</v>
      </c>
      <c r="AA2" s="462" t="s">
        <v>2</v>
      </c>
      <c r="AC2" s="23" t="s">
        <v>490</v>
      </c>
      <c r="AD2" s="23" t="s">
        <v>496</v>
      </c>
      <c r="AE2" s="23" t="s">
        <v>492</v>
      </c>
      <c r="AF2" s="23" t="s">
        <v>494</v>
      </c>
    </row>
    <row r="3" spans="1:32" ht="13.5" thickBot="1" x14ac:dyDescent="0.25">
      <c r="A3" s="13" t="s">
        <v>171</v>
      </c>
      <c r="B3" s="86" t="s">
        <v>3</v>
      </c>
      <c r="C3" s="86" t="s">
        <v>4</v>
      </c>
      <c r="D3" s="14" t="s">
        <v>5</v>
      </c>
      <c r="E3" s="459"/>
      <c r="F3" s="461"/>
      <c r="G3" s="30" t="s">
        <v>6</v>
      </c>
      <c r="H3" s="31" t="s">
        <v>7</v>
      </c>
      <c r="I3" s="32" t="s">
        <v>8</v>
      </c>
      <c r="J3" s="30" t="s">
        <v>6</v>
      </c>
      <c r="K3" s="31" t="s">
        <v>7</v>
      </c>
      <c r="L3" s="32" t="s">
        <v>8</v>
      </c>
      <c r="M3" s="10" t="s">
        <v>171</v>
      </c>
      <c r="N3" s="30" t="s">
        <v>19</v>
      </c>
      <c r="O3" s="32" t="s">
        <v>2</v>
      </c>
      <c r="P3" s="30" t="s">
        <v>19</v>
      </c>
      <c r="Q3" s="32" t="s">
        <v>2</v>
      </c>
      <c r="R3" s="452"/>
      <c r="S3" s="454"/>
      <c r="T3" s="454"/>
      <c r="U3" s="454"/>
      <c r="V3" s="454"/>
      <c r="W3" s="463"/>
      <c r="X3" s="452"/>
      <c r="Y3" s="454"/>
      <c r="Z3" s="454"/>
      <c r="AA3" s="463"/>
      <c r="AC3" s="23" t="s">
        <v>491</v>
      </c>
      <c r="AD3" s="23" t="s">
        <v>489</v>
      </c>
      <c r="AE3" s="23" t="s">
        <v>493</v>
      </c>
      <c r="AF3" s="23" t="s">
        <v>495</v>
      </c>
    </row>
    <row r="4" spans="1:32" s="16" customFormat="1" ht="12" thickBot="1" x14ac:dyDescent="0.25">
      <c r="A4" s="13" t="s">
        <v>9</v>
      </c>
      <c r="B4" s="155" t="s">
        <v>10</v>
      </c>
      <c r="C4" s="155" t="s">
        <v>11</v>
      </c>
      <c r="D4" s="156" t="s">
        <v>12</v>
      </c>
      <c r="E4" s="157" t="s">
        <v>37</v>
      </c>
      <c r="F4" s="158" t="s">
        <v>38</v>
      </c>
      <c r="G4" s="159">
        <v>1</v>
      </c>
      <c r="H4" s="160">
        <v>2</v>
      </c>
      <c r="I4" s="35">
        <v>3</v>
      </c>
      <c r="J4" s="159">
        <v>4</v>
      </c>
      <c r="K4" s="160">
        <v>5</v>
      </c>
      <c r="L4" s="35">
        <v>6</v>
      </c>
      <c r="M4" s="15" t="s">
        <v>9</v>
      </c>
      <c r="N4" s="33" t="s">
        <v>24</v>
      </c>
      <c r="O4" s="35" t="s">
        <v>23</v>
      </c>
      <c r="P4" s="33" t="s">
        <v>25</v>
      </c>
      <c r="Q4" s="35" t="s">
        <v>27</v>
      </c>
      <c r="R4" s="33" t="s">
        <v>28</v>
      </c>
      <c r="S4" s="34" t="s">
        <v>20</v>
      </c>
      <c r="T4" s="34" t="s">
        <v>29</v>
      </c>
      <c r="U4" s="34" t="s">
        <v>30</v>
      </c>
      <c r="V4" s="34" t="s">
        <v>31</v>
      </c>
      <c r="W4" s="35" t="s">
        <v>32</v>
      </c>
      <c r="X4" s="33" t="s">
        <v>26</v>
      </c>
      <c r="Y4" s="34" t="s">
        <v>33</v>
      </c>
      <c r="Z4" s="34" t="s">
        <v>34</v>
      </c>
      <c r="AA4" s="35" t="s">
        <v>35</v>
      </c>
    </row>
    <row r="5" spans="1:32" s="17" customFormat="1" x14ac:dyDescent="0.2">
      <c r="A5" s="84">
        <v>0</v>
      </c>
      <c r="B5" s="87"/>
      <c r="C5" s="88" t="s">
        <v>1</v>
      </c>
      <c r="D5" s="40" t="str">
        <f>"Stav k 1.1."&amp;YEAR(B6)</f>
        <v>Stav k 1.1.2018</v>
      </c>
      <c r="E5" s="41" t="s">
        <v>1</v>
      </c>
      <c r="F5" s="42" t="s">
        <v>1</v>
      </c>
      <c r="G5" s="43" t="s">
        <v>1</v>
      </c>
      <c r="H5" s="44" t="s">
        <v>1</v>
      </c>
      <c r="I5" s="161">
        <v>2000</v>
      </c>
      <c r="J5" s="43" t="s">
        <v>1</v>
      </c>
      <c r="K5" s="44" t="s">
        <v>1</v>
      </c>
      <c r="L5" s="172">
        <v>6000</v>
      </c>
      <c r="M5" s="45">
        <f>A5</f>
        <v>0</v>
      </c>
      <c r="N5" s="43" t="s">
        <v>1</v>
      </c>
      <c r="O5" s="46" t="s">
        <v>1</v>
      </c>
      <c r="P5" s="43" t="s">
        <v>1</v>
      </c>
      <c r="Q5" s="46" t="s">
        <v>1</v>
      </c>
      <c r="R5" s="43" t="s">
        <v>1</v>
      </c>
      <c r="S5" s="44" t="s">
        <v>1</v>
      </c>
      <c r="T5" s="44" t="s">
        <v>1</v>
      </c>
      <c r="U5" s="44" t="s">
        <v>1</v>
      </c>
      <c r="V5" s="44" t="s">
        <v>1</v>
      </c>
      <c r="W5" s="46" t="s">
        <v>1</v>
      </c>
      <c r="X5" s="43" t="s">
        <v>1</v>
      </c>
      <c r="Y5" s="44" t="s">
        <v>1</v>
      </c>
      <c r="Z5" s="44" t="s">
        <v>1</v>
      </c>
      <c r="AA5" s="46" t="s">
        <v>1</v>
      </c>
      <c r="AC5" s="365"/>
      <c r="AD5" s="23"/>
      <c r="AE5" s="365"/>
      <c r="AF5" s="23" t="b">
        <f>((SUMIF($E$6:$E$215,"Průběžná položka",Deník!$G$6:$G$215)+SUMIF($E$6:$E$215,"Průběžná položka",Deník!$J$6:$J$215)-SUMIF($E$6:$E$215,"Průběžná položka",Deník!$H$6:$H$215)-SUMIF($E$6:$E$215,"Průběžná položka",Deník!$K$6:$K$215))&lt;&gt;0)</f>
        <v>0</v>
      </c>
    </row>
    <row r="6" spans="1:32" x14ac:dyDescent="0.2">
      <c r="A6" s="85">
        <f>A5+1</f>
        <v>1</v>
      </c>
      <c r="B6" s="89">
        <v>43115</v>
      </c>
      <c r="C6" s="90" t="s">
        <v>108</v>
      </c>
      <c r="D6" s="79" t="s">
        <v>42</v>
      </c>
      <c r="E6" s="80" t="s">
        <v>67</v>
      </c>
      <c r="F6" s="81">
        <v>3</v>
      </c>
      <c r="G6" s="82">
        <v>2000</v>
      </c>
      <c r="H6" s="83"/>
      <c r="I6" s="49">
        <f>I5+G6-H6</f>
        <v>4000</v>
      </c>
      <c r="J6" s="162"/>
      <c r="K6" s="163"/>
      <c r="L6" s="164">
        <f>L5+J6-K6</f>
        <v>6000</v>
      </c>
      <c r="M6" s="50">
        <f>A6</f>
        <v>1</v>
      </c>
      <c r="N6" s="47" t="str">
        <f>IF(AND(E6='Povolené hodnoty'!$B$4,F6=2),G6+J6,"")</f>
        <v/>
      </c>
      <c r="O6" s="49" t="str">
        <f>IF(AND(E6='Povolené hodnoty'!$B$4,F6=1),G6+J6,"")</f>
        <v/>
      </c>
      <c r="P6" s="47" t="str">
        <f>IF(AND(E6='Povolené hodnoty'!$B$4,F6=10),H6+K6,"")</f>
        <v/>
      </c>
      <c r="Q6" s="49" t="str">
        <f>IF(AND(E6='Povolené hodnoty'!$B$4,F6=9),H6+K6,"")</f>
        <v/>
      </c>
      <c r="R6" s="47" t="str">
        <f>IF(AND(E6&lt;&gt;'Povolené hodnoty'!$B$4,F6=2),G6+J6,"")</f>
        <v/>
      </c>
      <c r="S6" s="48">
        <f>IF(AND(E6&lt;&gt;'Povolené hodnoty'!$B$4,F6=3),G6+J6,"")</f>
        <v>2000</v>
      </c>
      <c r="T6" s="48" t="str">
        <f>IF(AND(E6&lt;&gt;'Povolené hodnoty'!$B$4,F6=4),G6+J6,"")</f>
        <v/>
      </c>
      <c r="U6" s="48" t="str">
        <f>IF(AND(E6&lt;&gt;'Povolené hodnoty'!$B$4,OR(F6="5a",F6="5b")),G6-H6+J6-K6,"")</f>
        <v/>
      </c>
      <c r="V6" s="48" t="str">
        <f>IF(AND(E6&lt;&gt;'Povolené hodnoty'!$B$4,F6=6),G6+J6,"")</f>
        <v/>
      </c>
      <c r="W6" s="49" t="str">
        <f>IF(AND(E6&lt;&gt;'Povolené hodnoty'!$B$4,F6=7),G6+J6,"")</f>
        <v/>
      </c>
      <c r="X6" s="47" t="str">
        <f>IF(AND(E6&lt;&gt;'Povolené hodnoty'!$B$4,F6=10),H6+K6,"")</f>
        <v/>
      </c>
      <c r="Y6" s="48" t="str">
        <f>IF(AND(E6&lt;&gt;'Povolené hodnoty'!$B$4,F6=11),H6+K6,"")</f>
        <v/>
      </c>
      <c r="Z6" s="48" t="str">
        <f>IF(AND(E6&lt;&gt;'Povolené hodnoty'!$B$4,F6=12),H6+K6,"")</f>
        <v/>
      </c>
      <c r="AA6" s="49" t="str">
        <f>IF(AND(E6&lt;&gt;'Povolené hodnoty'!$B$4,F6=13),H6+K6,"")</f>
        <v/>
      </c>
      <c r="AC6" s="23" t="b">
        <f t="shared" ref="AC6:AC69" si="0">OR(AD6:AF6)</f>
        <v>0</v>
      </c>
      <c r="AD6" s="23" t="b">
        <f>COUNT(G6:H6,J6:K6)&gt;1</f>
        <v>0</v>
      </c>
      <c r="AE6" s="23" t="b">
        <f>AND(E6&lt;&gt;'Povolené hodnoty'!$B$6,OR(SUM(G6,J6)&lt;&gt;SUM(N6:O6,R6:W6),SUM(H6,K6)&lt;&gt;SUM(P6:Q6,X6:AA6),COUNT(G6:H6,J6:K6)&lt;&gt;COUNT(N6:AA6)))</f>
        <v>0</v>
      </c>
      <c r="AF6" s="23" t="b">
        <f>AND(E6='Povolené hodnoty'!$B$6,$AF$5)</f>
        <v>0</v>
      </c>
    </row>
    <row r="7" spans="1:32" x14ac:dyDescent="0.2">
      <c r="A7" s="85">
        <f t="shared" ref="A7:A44" si="1">A6+1</f>
        <v>2</v>
      </c>
      <c r="B7" s="89">
        <v>43115</v>
      </c>
      <c r="C7" s="90" t="s">
        <v>109</v>
      </c>
      <c r="D7" s="79" t="s">
        <v>625</v>
      </c>
      <c r="E7" s="80" t="s">
        <v>45</v>
      </c>
      <c r="F7" s="81">
        <v>10</v>
      </c>
      <c r="G7" s="82"/>
      <c r="H7" s="83">
        <v>400</v>
      </c>
      <c r="I7" s="49">
        <f>I6+G7-H7</f>
        <v>3600</v>
      </c>
      <c r="J7" s="162"/>
      <c r="K7" s="163"/>
      <c r="L7" s="164">
        <f t="shared" ref="L7:L31" si="2">L6+J7-K7</f>
        <v>6000</v>
      </c>
      <c r="M7" s="50">
        <f t="shared" ref="M7:M31" si="3">A7</f>
        <v>2</v>
      </c>
      <c r="N7" s="47" t="str">
        <f>IF(AND(E7='Povolené hodnoty'!$B$4,F7=2),G7+J7,"")</f>
        <v/>
      </c>
      <c r="O7" s="49" t="str">
        <f>IF(AND(E7='Povolené hodnoty'!$B$4,F7=1),G7+J7,"")</f>
        <v/>
      </c>
      <c r="P7" s="47" t="str">
        <f>IF(AND(E7='Povolené hodnoty'!$B$4,F7=10),H7+K7,"")</f>
        <v/>
      </c>
      <c r="Q7" s="49" t="str">
        <f>IF(AND(E7='Povolené hodnoty'!$B$4,F7=9),H7+K7,"")</f>
        <v/>
      </c>
      <c r="R7" s="47" t="str">
        <f>IF(AND(E7&lt;&gt;'Povolené hodnoty'!$B$4,F7=2),G7+J7,"")</f>
        <v/>
      </c>
      <c r="S7" s="48" t="str">
        <f>IF(AND(E7&lt;&gt;'Povolené hodnoty'!$B$4,F7=3),G7+J7,"")</f>
        <v/>
      </c>
      <c r="T7" s="48" t="str">
        <f>IF(AND(E7&lt;&gt;'Povolené hodnoty'!$B$4,F7=4),G7+J7,"")</f>
        <v/>
      </c>
      <c r="U7" s="48" t="str">
        <f>IF(AND(E7&lt;&gt;'Povolené hodnoty'!$B$4,OR(F7="5a",F7="5b")),G7-H7+J7-K7,"")</f>
        <v/>
      </c>
      <c r="V7" s="48" t="str">
        <f>IF(AND(E7&lt;&gt;'Povolené hodnoty'!$B$4,F7=6),G7+J7,"")</f>
        <v/>
      </c>
      <c r="W7" s="49" t="str">
        <f>IF(AND(E7&lt;&gt;'Povolené hodnoty'!$B$4,F7=7),G7+J7,"")</f>
        <v/>
      </c>
      <c r="X7" s="47">
        <f>IF(AND(E7&lt;&gt;'Povolené hodnoty'!$B$4,F7=10),H7+K7,"")</f>
        <v>400</v>
      </c>
      <c r="Y7" s="48" t="str">
        <f>IF(AND(E7&lt;&gt;'Povolené hodnoty'!$B$4,F7=11),H7+K7,"")</f>
        <v/>
      </c>
      <c r="Z7" s="48" t="str">
        <f>IF(AND(E7&lt;&gt;'Povolené hodnoty'!$B$4,F7=12),H7+K7,"")</f>
        <v/>
      </c>
      <c r="AA7" s="49" t="str">
        <f>IF(AND(E7&lt;&gt;'Povolené hodnoty'!$B$4,F7=13),H7+K7,"")</f>
        <v/>
      </c>
      <c r="AC7" s="23" t="b">
        <f t="shared" si="0"/>
        <v>0</v>
      </c>
      <c r="AD7" s="23" t="b">
        <f>COUNT(G7:H7,J7:K7)&gt;1</f>
        <v>0</v>
      </c>
      <c r="AE7" s="23" t="b">
        <f>AND(E7&lt;&gt;'Povolené hodnoty'!$B$6,OR(SUM(G7,J7)&lt;&gt;SUM(N7:O7,R7:W7),SUM(H7,K7)&lt;&gt;SUM(P7:Q7,X7:AA7),COUNT(G7:H7,J7:K7)&lt;&gt;COUNT(N7:AA7)))</f>
        <v>0</v>
      </c>
      <c r="AF7" s="23" t="b">
        <f>AND(E7='Povolené hodnoty'!$B$6,$AF$5)</f>
        <v>0</v>
      </c>
    </row>
    <row r="8" spans="1:32" x14ac:dyDescent="0.2">
      <c r="A8" s="85">
        <f t="shared" si="1"/>
        <v>3</v>
      </c>
      <c r="B8" s="89">
        <v>43115</v>
      </c>
      <c r="C8" s="90" t="s">
        <v>110</v>
      </c>
      <c r="D8" s="79" t="s">
        <v>626</v>
      </c>
      <c r="E8" s="80" t="s">
        <v>45</v>
      </c>
      <c r="F8" s="81">
        <v>10</v>
      </c>
      <c r="G8" s="82"/>
      <c r="H8" s="83">
        <v>100</v>
      </c>
      <c r="I8" s="49">
        <f t="shared" ref="I8:I31" si="4">I7+G8-H8</f>
        <v>3500</v>
      </c>
      <c r="J8" s="162"/>
      <c r="K8" s="163"/>
      <c r="L8" s="164">
        <f t="shared" si="2"/>
        <v>6000</v>
      </c>
      <c r="M8" s="50">
        <f t="shared" si="3"/>
        <v>3</v>
      </c>
      <c r="N8" s="47" t="str">
        <f>IF(AND(E8='Povolené hodnoty'!$B$4,F8=2),G8+J8,"")</f>
        <v/>
      </c>
      <c r="O8" s="49" t="str">
        <f>IF(AND(E8='Povolené hodnoty'!$B$4,F8=1),G8+J8,"")</f>
        <v/>
      </c>
      <c r="P8" s="47" t="str">
        <f>IF(AND(E8='Povolené hodnoty'!$B$4,F8=10),H8+K8,"")</f>
        <v/>
      </c>
      <c r="Q8" s="49" t="str">
        <f>IF(AND(E8='Povolené hodnoty'!$B$4,F8=9),H8+K8,"")</f>
        <v/>
      </c>
      <c r="R8" s="47" t="str">
        <f>IF(AND(E8&lt;&gt;'Povolené hodnoty'!$B$4,F8=2),G8+J8,"")</f>
        <v/>
      </c>
      <c r="S8" s="48" t="str">
        <f>IF(AND(E8&lt;&gt;'Povolené hodnoty'!$B$4,F8=3),G8+J8,"")</f>
        <v/>
      </c>
      <c r="T8" s="48" t="str">
        <f>IF(AND(E8&lt;&gt;'Povolené hodnoty'!$B$4,F8=4),G8+J8,"")</f>
        <v/>
      </c>
      <c r="U8" s="48" t="str">
        <f>IF(AND(E8&lt;&gt;'Povolené hodnoty'!$B$4,OR(F8="5a",F8="5b")),G8-H8+J8-K8,"")</f>
        <v/>
      </c>
      <c r="V8" s="48" t="str">
        <f>IF(AND(E8&lt;&gt;'Povolené hodnoty'!$B$4,F8=6),G8+J8,"")</f>
        <v/>
      </c>
      <c r="W8" s="49" t="str">
        <f>IF(AND(E8&lt;&gt;'Povolené hodnoty'!$B$4,F8=7),G8+J8,"")</f>
        <v/>
      </c>
      <c r="X8" s="47">
        <f>IF(AND(E8&lt;&gt;'Povolené hodnoty'!$B$4,F8=10),H8+K8,"")</f>
        <v>100</v>
      </c>
      <c r="Y8" s="48" t="str">
        <f>IF(AND(E8&lt;&gt;'Povolené hodnoty'!$B$4,F8=11),H8+K8,"")</f>
        <v/>
      </c>
      <c r="Z8" s="48" t="str">
        <f>IF(AND(E8&lt;&gt;'Povolené hodnoty'!$B$4,F8=12),H8+K8,"")</f>
        <v/>
      </c>
      <c r="AA8" s="49" t="str">
        <f>IF(AND(E8&lt;&gt;'Povolené hodnoty'!$B$4,F8=13),H8+K8,"")</f>
        <v/>
      </c>
      <c r="AC8" s="23" t="b">
        <f t="shared" si="0"/>
        <v>0</v>
      </c>
      <c r="AD8" s="23" t="b">
        <f t="shared" ref="AD8:AD71" si="5">COUNT(G8:H8,J8:K8)&gt;1</f>
        <v>0</v>
      </c>
      <c r="AE8" s="23" t="b">
        <f>AND(E8&lt;&gt;'Povolené hodnoty'!$B$6,OR(SUM(G8,J8)&lt;&gt;SUM(N8:O8,R8:W8),SUM(H8,K8)&lt;&gt;SUM(P8:Q8,X8:AA8),COUNT(G8:H8,J8:K8)&lt;&gt;COUNT(N8:AA8)))</f>
        <v>0</v>
      </c>
      <c r="AF8" s="23" t="b">
        <f>AND(E8='Povolené hodnoty'!$B$6,$AF$5)</f>
        <v>0</v>
      </c>
    </row>
    <row r="9" spans="1:32" x14ac:dyDescent="0.2">
      <c r="A9" s="85">
        <f t="shared" si="1"/>
        <v>4</v>
      </c>
      <c r="B9" s="89">
        <v>43115</v>
      </c>
      <c r="C9" s="90" t="s">
        <v>111</v>
      </c>
      <c r="D9" s="79" t="s">
        <v>627</v>
      </c>
      <c r="E9" s="80" t="s">
        <v>45</v>
      </c>
      <c r="F9" s="81">
        <v>10</v>
      </c>
      <c r="G9" s="82"/>
      <c r="H9" s="83">
        <v>300</v>
      </c>
      <c r="I9" s="49">
        <f t="shared" si="4"/>
        <v>3200</v>
      </c>
      <c r="J9" s="162"/>
      <c r="K9" s="163"/>
      <c r="L9" s="164">
        <f t="shared" si="2"/>
        <v>6000</v>
      </c>
      <c r="M9" s="50">
        <f t="shared" si="3"/>
        <v>4</v>
      </c>
      <c r="N9" s="47" t="str">
        <f>IF(AND(E9='Povolené hodnoty'!$B$4,F9=2),G9+J9,"")</f>
        <v/>
      </c>
      <c r="O9" s="49" t="str">
        <f>IF(AND(E9='Povolené hodnoty'!$B$4,F9=1),G9+J9,"")</f>
        <v/>
      </c>
      <c r="P9" s="47" t="str">
        <f>IF(AND(E9='Povolené hodnoty'!$B$4,F9=10),H9+K9,"")</f>
        <v/>
      </c>
      <c r="Q9" s="49" t="str">
        <f>IF(AND(E9='Povolené hodnoty'!$B$4,F9=9),H9+K9,"")</f>
        <v/>
      </c>
      <c r="R9" s="47" t="str">
        <f>IF(AND(E9&lt;&gt;'Povolené hodnoty'!$B$4,F9=2),G9+J9,"")</f>
        <v/>
      </c>
      <c r="S9" s="48" t="str">
        <f>IF(AND(E9&lt;&gt;'Povolené hodnoty'!$B$4,F9=3),G9+J9,"")</f>
        <v/>
      </c>
      <c r="T9" s="48" t="str">
        <f>IF(AND(E9&lt;&gt;'Povolené hodnoty'!$B$4,F9=4),G9+J9,"")</f>
        <v/>
      </c>
      <c r="U9" s="48" t="str">
        <f>IF(AND(E9&lt;&gt;'Povolené hodnoty'!$B$4,OR(F9="5a",F9="5b")),G9-H9+J9-K9,"")</f>
        <v/>
      </c>
      <c r="V9" s="48" t="str">
        <f>IF(AND(E9&lt;&gt;'Povolené hodnoty'!$B$4,F9=6),G9+J9,"")</f>
        <v/>
      </c>
      <c r="W9" s="49" t="str">
        <f>IF(AND(E9&lt;&gt;'Povolené hodnoty'!$B$4,F9=7),G9+J9,"")</f>
        <v/>
      </c>
      <c r="X9" s="47">
        <f>IF(AND(E9&lt;&gt;'Povolené hodnoty'!$B$4,F9=10),H9+K9,"")</f>
        <v>300</v>
      </c>
      <c r="Y9" s="48" t="str">
        <f>IF(AND(E9&lt;&gt;'Povolené hodnoty'!$B$4,F9=11),H9+K9,"")</f>
        <v/>
      </c>
      <c r="Z9" s="48" t="str">
        <f>IF(AND(E9&lt;&gt;'Povolené hodnoty'!$B$4,F9=12),H9+K9,"")</f>
        <v/>
      </c>
      <c r="AA9" s="49" t="str">
        <f>IF(AND(E9&lt;&gt;'Povolené hodnoty'!$B$4,F9=13),H9+K9,"")</f>
        <v/>
      </c>
      <c r="AC9" s="23" t="b">
        <f t="shared" si="0"/>
        <v>0</v>
      </c>
      <c r="AD9" s="23" t="b">
        <f t="shared" si="5"/>
        <v>0</v>
      </c>
      <c r="AE9" s="23" t="b">
        <f>AND(E9&lt;&gt;'Povolené hodnoty'!$B$6,OR(SUM(G9,J9)&lt;&gt;SUM(N9:O9,R9:W9),SUM(H9,K9)&lt;&gt;SUM(P9:Q9,X9:AA9),COUNT(G9:H9,J9:K9)&lt;&gt;COUNT(N9:AA9)))</f>
        <v>0</v>
      </c>
      <c r="AF9" s="23" t="b">
        <f>AND(E9='Povolené hodnoty'!$B$6,$AF$5)</f>
        <v>0</v>
      </c>
    </row>
    <row r="10" spans="1:32" x14ac:dyDescent="0.2">
      <c r="A10" s="85">
        <f t="shared" si="1"/>
        <v>5</v>
      </c>
      <c r="B10" s="89">
        <v>43129</v>
      </c>
      <c r="C10" s="90" t="s">
        <v>133</v>
      </c>
      <c r="D10" s="79" t="s">
        <v>628</v>
      </c>
      <c r="E10" s="80" t="s">
        <v>45</v>
      </c>
      <c r="F10" s="81">
        <v>10</v>
      </c>
      <c r="G10" s="82"/>
      <c r="H10" s="83"/>
      <c r="I10" s="49">
        <f t="shared" si="4"/>
        <v>3200</v>
      </c>
      <c r="J10" s="162"/>
      <c r="K10" s="163">
        <v>1000</v>
      </c>
      <c r="L10" s="164">
        <f t="shared" si="2"/>
        <v>5000</v>
      </c>
      <c r="M10" s="50">
        <f t="shared" si="3"/>
        <v>5</v>
      </c>
      <c r="N10" s="47" t="str">
        <f>IF(AND(E10='Povolené hodnoty'!$B$4,F10=2),G10+J10,"")</f>
        <v/>
      </c>
      <c r="O10" s="49" t="str">
        <f>IF(AND(E10='Povolené hodnoty'!$B$4,F10=1),G10+J10,"")</f>
        <v/>
      </c>
      <c r="P10" s="47" t="str">
        <f>IF(AND(E10='Povolené hodnoty'!$B$4,F10=10),H10+K10,"")</f>
        <v/>
      </c>
      <c r="Q10" s="49" t="str">
        <f>IF(AND(E10='Povolené hodnoty'!$B$4,F10=9),H10+K10,"")</f>
        <v/>
      </c>
      <c r="R10" s="47" t="str">
        <f>IF(AND(E10&lt;&gt;'Povolené hodnoty'!$B$4,F10=2),G10+J10,"")</f>
        <v/>
      </c>
      <c r="S10" s="48" t="str">
        <f>IF(AND(E10&lt;&gt;'Povolené hodnoty'!$B$4,F10=3),G10+J10,"")</f>
        <v/>
      </c>
      <c r="T10" s="48" t="str">
        <f>IF(AND(E10&lt;&gt;'Povolené hodnoty'!$B$4,F10=4),G10+J10,"")</f>
        <v/>
      </c>
      <c r="U10" s="48" t="str">
        <f>IF(AND(E10&lt;&gt;'Povolené hodnoty'!$B$4,OR(F10="5a",F10="5b")),G10-H10+J10-K10,"")</f>
        <v/>
      </c>
      <c r="V10" s="48" t="str">
        <f>IF(AND(E10&lt;&gt;'Povolené hodnoty'!$B$4,F10=6),G10+J10,"")</f>
        <v/>
      </c>
      <c r="W10" s="49" t="str">
        <f>IF(AND(E10&lt;&gt;'Povolené hodnoty'!$B$4,F10=7),G10+J10,"")</f>
        <v/>
      </c>
      <c r="X10" s="47">
        <f>IF(AND(E10&lt;&gt;'Povolené hodnoty'!$B$4,F10=10),H10+K10,"")</f>
        <v>1000</v>
      </c>
      <c r="Y10" s="48" t="str">
        <f>IF(AND(E10&lt;&gt;'Povolené hodnoty'!$B$4,F10=11),H10+K10,"")</f>
        <v/>
      </c>
      <c r="Z10" s="48" t="str">
        <f>IF(AND(E10&lt;&gt;'Povolené hodnoty'!$B$4,F10=12),H10+K10,"")</f>
        <v/>
      </c>
      <c r="AA10" s="49" t="str">
        <f>IF(AND(E10&lt;&gt;'Povolené hodnoty'!$B$4,F10=13),H10+K10,"")</f>
        <v/>
      </c>
      <c r="AC10" s="23" t="b">
        <f t="shared" si="0"/>
        <v>0</v>
      </c>
      <c r="AD10" s="23" t="b">
        <f t="shared" si="5"/>
        <v>0</v>
      </c>
      <c r="AE10" s="23" t="b">
        <f>AND(E10&lt;&gt;'Povolené hodnoty'!$B$6,OR(SUM(G10,J10)&lt;&gt;SUM(N10:O10,R10:W10),SUM(H10,K10)&lt;&gt;SUM(P10:Q10,X10:AA10),COUNT(G10:H10,J10:K10)&lt;&gt;COUNT(N10:AA10)))</f>
        <v>0</v>
      </c>
      <c r="AF10" s="23" t="b">
        <f>AND(E10='Povolené hodnoty'!$B$6,$AF$5)</f>
        <v>0</v>
      </c>
    </row>
    <row r="11" spans="1:32" x14ac:dyDescent="0.2">
      <c r="A11" s="85">
        <f t="shared" si="1"/>
        <v>6</v>
      </c>
      <c r="B11" s="89">
        <v>43146</v>
      </c>
      <c r="C11" s="90" t="s">
        <v>112</v>
      </c>
      <c r="D11" s="79" t="s">
        <v>629</v>
      </c>
      <c r="E11" s="80" t="s">
        <v>44</v>
      </c>
      <c r="F11" s="81">
        <v>2</v>
      </c>
      <c r="G11" s="82">
        <v>22000</v>
      </c>
      <c r="H11" s="83"/>
      <c r="I11" s="49">
        <f t="shared" si="4"/>
        <v>25200</v>
      </c>
      <c r="J11" s="162"/>
      <c r="K11" s="163"/>
      <c r="L11" s="164">
        <f t="shared" si="2"/>
        <v>5000</v>
      </c>
      <c r="M11" s="50">
        <f t="shared" si="3"/>
        <v>6</v>
      </c>
      <c r="N11" s="47">
        <f>IF(AND(E11='Povolené hodnoty'!$B$4,F11=2),G11+J11,"")</f>
        <v>22000</v>
      </c>
      <c r="O11" s="49" t="str">
        <f>IF(AND(E11='Povolené hodnoty'!$B$4,F11=1),G11+J11,"")</f>
        <v/>
      </c>
      <c r="P11" s="47" t="str">
        <f>IF(AND(E11='Povolené hodnoty'!$B$4,F11=10),H11+K11,"")</f>
        <v/>
      </c>
      <c r="Q11" s="49" t="str">
        <f>IF(AND(E11='Povolené hodnoty'!$B$4,F11=9),H11+K11,"")</f>
        <v/>
      </c>
      <c r="R11" s="47" t="str">
        <f>IF(AND(E11&lt;&gt;'Povolené hodnoty'!$B$4,F11=2),G11+J11,"")</f>
        <v/>
      </c>
      <c r="S11" s="48" t="str">
        <f>IF(AND(E11&lt;&gt;'Povolené hodnoty'!$B$4,F11=3),G11+J11,"")</f>
        <v/>
      </c>
      <c r="T11" s="48" t="str">
        <f>IF(AND(E11&lt;&gt;'Povolené hodnoty'!$B$4,F11=4),G11+J11,"")</f>
        <v/>
      </c>
      <c r="U11" s="48" t="str">
        <f>IF(AND(E11&lt;&gt;'Povolené hodnoty'!$B$4,OR(F11="5a",F11="5b")),G11-H11+J11-K11,"")</f>
        <v/>
      </c>
      <c r="V11" s="48" t="str">
        <f>IF(AND(E11&lt;&gt;'Povolené hodnoty'!$B$4,F11=6),G11+J11,"")</f>
        <v/>
      </c>
      <c r="W11" s="49" t="str">
        <f>IF(AND(E11&lt;&gt;'Povolené hodnoty'!$B$4,F11=7),G11+J11,"")</f>
        <v/>
      </c>
      <c r="X11" s="47" t="str">
        <f>IF(AND(E11&lt;&gt;'Povolené hodnoty'!$B$4,F11=10),H11+K11,"")</f>
        <v/>
      </c>
      <c r="Y11" s="48" t="str">
        <f>IF(AND(E11&lt;&gt;'Povolené hodnoty'!$B$4,F11=11),H11+K11,"")</f>
        <v/>
      </c>
      <c r="Z11" s="48" t="str">
        <f>IF(AND(E11&lt;&gt;'Povolené hodnoty'!$B$4,F11=12),H11+K11,"")</f>
        <v/>
      </c>
      <c r="AA11" s="49" t="str">
        <f>IF(AND(E11&lt;&gt;'Povolené hodnoty'!$B$4,F11=13),H11+K11,"")</f>
        <v/>
      </c>
      <c r="AC11" s="23" t="b">
        <f t="shared" si="0"/>
        <v>0</v>
      </c>
      <c r="AD11" s="23" t="b">
        <f t="shared" si="5"/>
        <v>0</v>
      </c>
      <c r="AE11" s="23" t="b">
        <f>AND(E11&lt;&gt;'Povolené hodnoty'!$B$6,OR(SUM(G11,J11)&lt;&gt;SUM(N11:O11,R11:W11),SUM(H11,K11)&lt;&gt;SUM(P11:Q11,X11:AA11),COUNT(G11:H11,J11:K11)&lt;&gt;COUNT(N11:AA11)))</f>
        <v>0</v>
      </c>
      <c r="AF11" s="23" t="b">
        <f>AND(E11='Povolené hodnoty'!$B$6,$AF$5)</f>
        <v>0</v>
      </c>
    </row>
    <row r="12" spans="1:32" x14ac:dyDescent="0.2">
      <c r="A12" s="85">
        <f t="shared" si="1"/>
        <v>7</v>
      </c>
      <c r="B12" s="89">
        <v>43146</v>
      </c>
      <c r="C12" s="90" t="s">
        <v>113</v>
      </c>
      <c r="D12" s="79" t="s">
        <v>630</v>
      </c>
      <c r="E12" s="80" t="s">
        <v>44</v>
      </c>
      <c r="F12" s="81">
        <v>10</v>
      </c>
      <c r="G12" s="82"/>
      <c r="H12" s="83">
        <v>5000</v>
      </c>
      <c r="I12" s="49">
        <f t="shared" si="4"/>
        <v>20200</v>
      </c>
      <c r="J12" s="162"/>
      <c r="K12" s="163"/>
      <c r="L12" s="164">
        <f t="shared" si="2"/>
        <v>5000</v>
      </c>
      <c r="M12" s="50">
        <f t="shared" si="3"/>
        <v>7</v>
      </c>
      <c r="N12" s="47" t="str">
        <f>IF(AND(E12='Povolené hodnoty'!$B$4,F12=2),G12+J12,"")</f>
        <v/>
      </c>
      <c r="O12" s="49" t="str">
        <f>IF(AND(E12='Povolené hodnoty'!$B$4,F12=1),G12+J12,"")</f>
        <v/>
      </c>
      <c r="P12" s="47">
        <f>IF(AND(E12='Povolené hodnoty'!$B$4,F12=10),H12+K12,"")</f>
        <v>5000</v>
      </c>
      <c r="Q12" s="49" t="str">
        <f>IF(AND(E12='Povolené hodnoty'!$B$4,F12=9),H12+K12,"")</f>
        <v/>
      </c>
      <c r="R12" s="47" t="str">
        <f>IF(AND(E12&lt;&gt;'Povolené hodnoty'!$B$4,F12=2),G12+J12,"")</f>
        <v/>
      </c>
      <c r="S12" s="48" t="str">
        <f>IF(AND(E12&lt;&gt;'Povolené hodnoty'!$B$4,F12=3),G12+J12,"")</f>
        <v/>
      </c>
      <c r="T12" s="48" t="str">
        <f>IF(AND(E12&lt;&gt;'Povolené hodnoty'!$B$4,F12=4),G12+J12,"")</f>
        <v/>
      </c>
      <c r="U12" s="48" t="str">
        <f>IF(AND(E12&lt;&gt;'Povolené hodnoty'!$B$4,OR(F12="5a",F12="5b")),G12-H12+J12-K12,"")</f>
        <v/>
      </c>
      <c r="V12" s="48" t="str">
        <f>IF(AND(E12&lt;&gt;'Povolené hodnoty'!$B$4,F12=6),G12+J12,"")</f>
        <v/>
      </c>
      <c r="W12" s="49" t="str">
        <f>IF(AND(E12&lt;&gt;'Povolené hodnoty'!$B$4,F12=7),G12+J12,"")</f>
        <v/>
      </c>
      <c r="X12" s="47" t="str">
        <f>IF(AND(E12&lt;&gt;'Povolené hodnoty'!$B$4,F12=10),H12+K12,"")</f>
        <v/>
      </c>
      <c r="Y12" s="48" t="str">
        <f>IF(AND(E12&lt;&gt;'Povolené hodnoty'!$B$4,F12=11),H12+K12,"")</f>
        <v/>
      </c>
      <c r="Z12" s="48" t="str">
        <f>IF(AND(E12&lt;&gt;'Povolené hodnoty'!$B$4,F12=12),H12+K12,"")</f>
        <v/>
      </c>
      <c r="AA12" s="49" t="str">
        <f>IF(AND(E12&lt;&gt;'Povolené hodnoty'!$B$4,F12=13),H12+K12,"")</f>
        <v/>
      </c>
      <c r="AC12" s="23" t="b">
        <f t="shared" si="0"/>
        <v>0</v>
      </c>
      <c r="AD12" s="23" t="b">
        <f t="shared" si="5"/>
        <v>0</v>
      </c>
      <c r="AE12" s="23" t="b">
        <f>AND(E12&lt;&gt;'Povolené hodnoty'!$B$6,OR(SUM(G12,J12)&lt;&gt;SUM(N12:O12,R12:W12),SUM(H12,K12)&lt;&gt;SUM(P12:Q12,X12:AA12),COUNT(G12:H12,J12:K12)&lt;&gt;COUNT(N12:AA12)))</f>
        <v>0</v>
      </c>
      <c r="AF12" s="23" t="b">
        <f>AND(E12='Povolené hodnoty'!$B$6,$AF$5)</f>
        <v>0</v>
      </c>
    </row>
    <row r="13" spans="1:32" x14ac:dyDescent="0.2">
      <c r="A13" s="85">
        <f t="shared" si="1"/>
        <v>8</v>
      </c>
      <c r="B13" s="89">
        <v>43146</v>
      </c>
      <c r="C13" s="90" t="s">
        <v>114</v>
      </c>
      <c r="D13" s="79" t="s">
        <v>631</v>
      </c>
      <c r="E13" s="80" t="s">
        <v>45</v>
      </c>
      <c r="F13" s="81">
        <v>10</v>
      </c>
      <c r="G13" s="82"/>
      <c r="H13" s="83">
        <v>6000</v>
      </c>
      <c r="I13" s="49">
        <f t="shared" si="4"/>
        <v>14200</v>
      </c>
      <c r="J13" s="162"/>
      <c r="K13" s="163"/>
      <c r="L13" s="164">
        <f t="shared" si="2"/>
        <v>5000</v>
      </c>
      <c r="M13" s="50">
        <f t="shared" si="3"/>
        <v>8</v>
      </c>
      <c r="N13" s="47" t="str">
        <f>IF(AND(E13='Povolené hodnoty'!$B$4,F13=2),G13+J13,"")</f>
        <v/>
      </c>
      <c r="O13" s="49" t="str">
        <f>IF(AND(E13='Povolené hodnoty'!$B$4,F13=1),G13+J13,"")</f>
        <v/>
      </c>
      <c r="P13" s="47" t="str">
        <f>IF(AND(E13='Povolené hodnoty'!$B$4,F13=10),H13+K13,"")</f>
        <v/>
      </c>
      <c r="Q13" s="49" t="str">
        <f>IF(AND(E13='Povolené hodnoty'!$B$4,F13=9),H13+K13,"")</f>
        <v/>
      </c>
      <c r="R13" s="47" t="str">
        <f>IF(AND(E13&lt;&gt;'Povolené hodnoty'!$B$4,F13=2),G13+J13,"")</f>
        <v/>
      </c>
      <c r="S13" s="48" t="str">
        <f>IF(AND(E13&lt;&gt;'Povolené hodnoty'!$B$4,F13=3),G13+J13,"")</f>
        <v/>
      </c>
      <c r="T13" s="48" t="str">
        <f>IF(AND(E13&lt;&gt;'Povolené hodnoty'!$B$4,F13=4),G13+J13,"")</f>
        <v/>
      </c>
      <c r="U13" s="48" t="str">
        <f>IF(AND(E13&lt;&gt;'Povolené hodnoty'!$B$4,OR(F13="5a",F13="5b")),G13-H13+J13-K13,"")</f>
        <v/>
      </c>
      <c r="V13" s="48" t="str">
        <f>IF(AND(E13&lt;&gt;'Povolené hodnoty'!$B$4,F13=6),G13+J13,"")</f>
        <v/>
      </c>
      <c r="W13" s="49" t="str">
        <f>IF(AND(E13&lt;&gt;'Povolené hodnoty'!$B$4,F13=7),G13+J13,"")</f>
        <v/>
      </c>
      <c r="X13" s="47">
        <f>IF(AND(E13&lt;&gt;'Povolené hodnoty'!$B$4,F13=10),H13+K13,"")</f>
        <v>6000</v>
      </c>
      <c r="Y13" s="48" t="str">
        <f>IF(AND(E13&lt;&gt;'Povolené hodnoty'!$B$4,F13=11),H13+K13,"")</f>
        <v/>
      </c>
      <c r="Z13" s="48" t="str">
        <f>IF(AND(E13&lt;&gt;'Povolené hodnoty'!$B$4,F13=12),H13+K13,"")</f>
        <v/>
      </c>
      <c r="AA13" s="49" t="str">
        <f>IF(AND(E13&lt;&gt;'Povolené hodnoty'!$B$4,F13=13),H13+K13,"")</f>
        <v/>
      </c>
      <c r="AC13" s="23" t="b">
        <f t="shared" si="0"/>
        <v>0</v>
      </c>
      <c r="AD13" s="23" t="b">
        <f t="shared" si="5"/>
        <v>0</v>
      </c>
      <c r="AE13" s="23" t="b">
        <f>AND(E13&lt;&gt;'Povolené hodnoty'!$B$6,OR(SUM(G13,J13)&lt;&gt;SUM(N13:O13,R13:W13),SUM(H13,K13)&lt;&gt;SUM(P13:Q13,X13:AA13),COUNT(G13:H13,J13:K13)&lt;&gt;COUNT(N13:AA13)))</f>
        <v>0</v>
      </c>
      <c r="AF13" s="23" t="b">
        <f>AND(E13='Povolené hodnoty'!$B$6,$AF$5)</f>
        <v>0</v>
      </c>
    </row>
    <row r="14" spans="1:32" x14ac:dyDescent="0.2">
      <c r="A14" s="85">
        <f t="shared" si="1"/>
        <v>9</v>
      </c>
      <c r="B14" s="89">
        <v>43215</v>
      </c>
      <c r="C14" s="90" t="s">
        <v>115</v>
      </c>
      <c r="D14" s="79" t="s">
        <v>632</v>
      </c>
      <c r="E14" s="80" t="s">
        <v>44</v>
      </c>
      <c r="F14" s="81">
        <v>2</v>
      </c>
      <c r="G14" s="82">
        <v>500</v>
      </c>
      <c r="H14" s="83"/>
      <c r="I14" s="49">
        <f t="shared" si="4"/>
        <v>14700</v>
      </c>
      <c r="J14" s="162"/>
      <c r="K14" s="163"/>
      <c r="L14" s="164">
        <f t="shared" si="2"/>
        <v>5000</v>
      </c>
      <c r="M14" s="50">
        <f t="shared" si="3"/>
        <v>9</v>
      </c>
      <c r="N14" s="47">
        <f>IF(AND(E14='Povolené hodnoty'!$B$4,F14=2),G14+J14,"")</f>
        <v>500</v>
      </c>
      <c r="O14" s="49" t="str">
        <f>IF(AND(E14='Povolené hodnoty'!$B$4,F14=1),G14+J14,"")</f>
        <v/>
      </c>
      <c r="P14" s="47" t="str">
        <f>IF(AND(E14='Povolené hodnoty'!$B$4,F14=10),H14+K14,"")</f>
        <v/>
      </c>
      <c r="Q14" s="49" t="str">
        <f>IF(AND(E14='Povolené hodnoty'!$B$4,F14=9),H14+K14,"")</f>
        <v/>
      </c>
      <c r="R14" s="47" t="str">
        <f>IF(AND(E14&lt;&gt;'Povolené hodnoty'!$B$4,F14=2),G14+J14,"")</f>
        <v/>
      </c>
      <c r="S14" s="48" t="str">
        <f>IF(AND(E14&lt;&gt;'Povolené hodnoty'!$B$4,F14=3),G14+J14,"")</f>
        <v/>
      </c>
      <c r="T14" s="48" t="str">
        <f>IF(AND(E14&lt;&gt;'Povolené hodnoty'!$B$4,F14=4),G14+J14,"")</f>
        <v/>
      </c>
      <c r="U14" s="48" t="str">
        <f>IF(AND(E14&lt;&gt;'Povolené hodnoty'!$B$4,OR(F14="5a",F14="5b")),G14-H14+J14-K14,"")</f>
        <v/>
      </c>
      <c r="V14" s="48" t="str">
        <f>IF(AND(E14&lt;&gt;'Povolené hodnoty'!$B$4,F14=6),G14+J14,"")</f>
        <v/>
      </c>
      <c r="W14" s="49" t="str">
        <f>IF(AND(E14&lt;&gt;'Povolené hodnoty'!$B$4,F14=7),G14+J14,"")</f>
        <v/>
      </c>
      <c r="X14" s="47" t="str">
        <f>IF(AND(E14&lt;&gt;'Povolené hodnoty'!$B$4,F14=10),H14+K14,"")</f>
        <v/>
      </c>
      <c r="Y14" s="48" t="str">
        <f>IF(AND(E14&lt;&gt;'Povolené hodnoty'!$B$4,F14=11),H14+K14,"")</f>
        <v/>
      </c>
      <c r="Z14" s="48" t="str">
        <f>IF(AND(E14&lt;&gt;'Povolené hodnoty'!$B$4,F14=12),H14+K14,"")</f>
        <v/>
      </c>
      <c r="AA14" s="49" t="str">
        <f>IF(AND(E14&lt;&gt;'Povolené hodnoty'!$B$4,F14=13),H14+K14,"")</f>
        <v/>
      </c>
      <c r="AC14" s="23" t="b">
        <f t="shared" si="0"/>
        <v>0</v>
      </c>
      <c r="AD14" s="23" t="b">
        <f t="shared" si="5"/>
        <v>0</v>
      </c>
      <c r="AE14" s="23" t="b">
        <f>AND(E14&lt;&gt;'Povolené hodnoty'!$B$6,OR(SUM(G14,J14)&lt;&gt;SUM(N14:O14,R14:W14),SUM(H14,K14)&lt;&gt;SUM(P14:Q14,X14:AA14),COUNT(G14:H14,J14:K14)&lt;&gt;COUNT(N14:AA14)))</f>
        <v>0</v>
      </c>
      <c r="AF14" s="23" t="b">
        <f>AND(E14='Povolené hodnoty'!$B$6,$AF$5)</f>
        <v>0</v>
      </c>
    </row>
    <row r="15" spans="1:32" x14ac:dyDescent="0.2">
      <c r="A15" s="85">
        <f t="shared" si="1"/>
        <v>10</v>
      </c>
      <c r="B15" s="89">
        <v>43236</v>
      </c>
      <c r="C15" s="90" t="s">
        <v>116</v>
      </c>
      <c r="D15" s="79" t="s">
        <v>633</v>
      </c>
      <c r="E15" s="80" t="s">
        <v>44</v>
      </c>
      <c r="F15" s="81">
        <v>2</v>
      </c>
      <c r="G15" s="82">
        <v>1000</v>
      </c>
      <c r="H15" s="83"/>
      <c r="I15" s="49">
        <f t="shared" si="4"/>
        <v>15700</v>
      </c>
      <c r="J15" s="162"/>
      <c r="K15" s="163"/>
      <c r="L15" s="164">
        <f t="shared" si="2"/>
        <v>5000</v>
      </c>
      <c r="M15" s="50">
        <f t="shared" si="3"/>
        <v>10</v>
      </c>
      <c r="N15" s="47">
        <f>IF(AND(E15='Povolené hodnoty'!$B$4,F15=2),G15+J15,"")</f>
        <v>1000</v>
      </c>
      <c r="O15" s="49" t="str">
        <f>IF(AND(E15='Povolené hodnoty'!$B$4,F15=1),G15+J15,"")</f>
        <v/>
      </c>
      <c r="P15" s="47" t="str">
        <f>IF(AND(E15='Povolené hodnoty'!$B$4,F15=10),H15+K15,"")</f>
        <v/>
      </c>
      <c r="Q15" s="49" t="str">
        <f>IF(AND(E15='Povolené hodnoty'!$B$4,F15=9),H15+K15,"")</f>
        <v/>
      </c>
      <c r="R15" s="47" t="str">
        <f>IF(AND(E15&lt;&gt;'Povolené hodnoty'!$B$4,F15=2),G15+J15,"")</f>
        <v/>
      </c>
      <c r="S15" s="48" t="str">
        <f>IF(AND(E15&lt;&gt;'Povolené hodnoty'!$B$4,F15=3),G15+J15,"")</f>
        <v/>
      </c>
      <c r="T15" s="48" t="str">
        <f>IF(AND(E15&lt;&gt;'Povolené hodnoty'!$B$4,F15=4),G15+J15,"")</f>
        <v/>
      </c>
      <c r="U15" s="48" t="str">
        <f>IF(AND(E15&lt;&gt;'Povolené hodnoty'!$B$4,OR(F15="5a",F15="5b")),G15-H15+J15-K15,"")</f>
        <v/>
      </c>
      <c r="V15" s="48" t="str">
        <f>IF(AND(E15&lt;&gt;'Povolené hodnoty'!$B$4,F15=6),G15+J15,"")</f>
        <v/>
      </c>
      <c r="W15" s="49" t="str">
        <f>IF(AND(E15&lt;&gt;'Povolené hodnoty'!$B$4,F15=7),G15+J15,"")</f>
        <v/>
      </c>
      <c r="X15" s="47" t="str">
        <f>IF(AND(E15&lt;&gt;'Povolené hodnoty'!$B$4,F15=10),H15+K15,"")</f>
        <v/>
      </c>
      <c r="Y15" s="48" t="str">
        <f>IF(AND(E15&lt;&gt;'Povolené hodnoty'!$B$4,F15=11),H15+K15,"")</f>
        <v/>
      </c>
      <c r="Z15" s="48" t="str">
        <f>IF(AND(E15&lt;&gt;'Povolené hodnoty'!$B$4,F15=12),H15+K15,"")</f>
        <v/>
      </c>
      <c r="AA15" s="49" t="str">
        <f>IF(AND(E15&lt;&gt;'Povolené hodnoty'!$B$4,F15=13),H15+K15,"")</f>
        <v/>
      </c>
      <c r="AC15" s="23" t="b">
        <f t="shared" si="0"/>
        <v>0</v>
      </c>
      <c r="AD15" s="23" t="b">
        <f t="shared" si="5"/>
        <v>0</v>
      </c>
      <c r="AE15" s="23" t="b">
        <f>AND(E15&lt;&gt;'Povolené hodnoty'!$B$6,OR(SUM(G15,J15)&lt;&gt;SUM(N15:O15,R15:W15),SUM(H15,K15)&lt;&gt;SUM(P15:Q15,X15:AA15),COUNT(G15:H15,J15:K15)&lt;&gt;COUNT(N15:AA15)))</f>
        <v>0</v>
      </c>
      <c r="AF15" s="23" t="b">
        <f>AND(E15='Povolené hodnoty'!$B$6,$AF$5)</f>
        <v>0</v>
      </c>
    </row>
    <row r="16" spans="1:32" x14ac:dyDescent="0.2">
      <c r="A16" s="85">
        <f t="shared" si="1"/>
        <v>11</v>
      </c>
      <c r="B16" s="89">
        <v>43236</v>
      </c>
      <c r="C16" s="90" t="s">
        <v>117</v>
      </c>
      <c r="D16" s="79" t="s">
        <v>634</v>
      </c>
      <c r="E16" s="80" t="s">
        <v>44</v>
      </c>
      <c r="F16" s="81">
        <v>10</v>
      </c>
      <c r="G16" s="82"/>
      <c r="H16" s="83">
        <v>800</v>
      </c>
      <c r="I16" s="49">
        <f t="shared" si="4"/>
        <v>14900</v>
      </c>
      <c r="J16" s="162"/>
      <c r="K16" s="163"/>
      <c r="L16" s="164">
        <f t="shared" si="2"/>
        <v>5000</v>
      </c>
      <c r="M16" s="50">
        <f t="shared" si="3"/>
        <v>11</v>
      </c>
      <c r="N16" s="47" t="str">
        <f>IF(AND(E16='Povolené hodnoty'!$B$4,F16=2),G16+J16,"")</f>
        <v/>
      </c>
      <c r="O16" s="49" t="str">
        <f>IF(AND(E16='Povolené hodnoty'!$B$4,F16=1),G16+J16,"")</f>
        <v/>
      </c>
      <c r="P16" s="47">
        <f>IF(AND(E16='Povolené hodnoty'!$B$4,F16=10),H16+K16,"")</f>
        <v>800</v>
      </c>
      <c r="Q16" s="49" t="str">
        <f>IF(AND(E16='Povolené hodnoty'!$B$4,F16=9),H16+K16,"")</f>
        <v/>
      </c>
      <c r="R16" s="47" t="str">
        <f>IF(AND(E16&lt;&gt;'Povolené hodnoty'!$B$4,F16=2),G16+J16,"")</f>
        <v/>
      </c>
      <c r="S16" s="48" t="str">
        <f>IF(AND(E16&lt;&gt;'Povolené hodnoty'!$B$4,F16=3),G16+J16,"")</f>
        <v/>
      </c>
      <c r="T16" s="48" t="str">
        <f>IF(AND(E16&lt;&gt;'Povolené hodnoty'!$B$4,F16=4),G16+J16,"")</f>
        <v/>
      </c>
      <c r="U16" s="48" t="str">
        <f>IF(AND(E16&lt;&gt;'Povolené hodnoty'!$B$4,OR(F16="5a",F16="5b")),G16-H16+J16-K16,"")</f>
        <v/>
      </c>
      <c r="V16" s="48" t="str">
        <f>IF(AND(E16&lt;&gt;'Povolené hodnoty'!$B$4,F16=6),G16+J16,"")</f>
        <v/>
      </c>
      <c r="W16" s="49" t="str">
        <f>IF(AND(E16&lt;&gt;'Povolené hodnoty'!$B$4,F16=7),G16+J16,"")</f>
        <v/>
      </c>
      <c r="X16" s="47" t="str">
        <f>IF(AND(E16&lt;&gt;'Povolené hodnoty'!$B$4,F16=10),H16+K16,"")</f>
        <v/>
      </c>
      <c r="Y16" s="48" t="str">
        <f>IF(AND(E16&lt;&gt;'Povolené hodnoty'!$B$4,F16=11),H16+K16,"")</f>
        <v/>
      </c>
      <c r="Z16" s="48" t="str">
        <f>IF(AND(E16&lt;&gt;'Povolené hodnoty'!$B$4,F16=12),H16+K16,"")</f>
        <v/>
      </c>
      <c r="AA16" s="49" t="str">
        <f>IF(AND(E16&lt;&gt;'Povolené hodnoty'!$B$4,F16=13),H16+K16,"")</f>
        <v/>
      </c>
      <c r="AC16" s="23" t="b">
        <f t="shared" si="0"/>
        <v>0</v>
      </c>
      <c r="AD16" s="23" t="b">
        <f t="shared" si="5"/>
        <v>0</v>
      </c>
      <c r="AE16" s="23" t="b">
        <f>AND(E16&lt;&gt;'Povolené hodnoty'!$B$6,OR(SUM(G16,J16)&lt;&gt;SUM(N16:O16,R16:W16),SUM(H16,K16)&lt;&gt;SUM(P16:Q16,X16:AA16),COUNT(G16:H16,J16:K16)&lt;&gt;COUNT(N16:AA16)))</f>
        <v>0</v>
      </c>
      <c r="AF16" s="23" t="b">
        <f>AND(E16='Povolené hodnoty'!$B$6,$AF$5)</f>
        <v>0</v>
      </c>
    </row>
    <row r="17" spans="1:32" x14ac:dyDescent="0.2">
      <c r="A17" s="85">
        <f t="shared" si="1"/>
        <v>12</v>
      </c>
      <c r="B17" s="89" t="s">
        <v>635</v>
      </c>
      <c r="C17" s="90" t="s">
        <v>118</v>
      </c>
      <c r="D17" s="79" t="s">
        <v>636</v>
      </c>
      <c r="E17" s="80" t="s">
        <v>44</v>
      </c>
      <c r="F17" s="81">
        <v>1</v>
      </c>
      <c r="G17" s="82">
        <v>2000</v>
      </c>
      <c r="H17" s="83"/>
      <c r="I17" s="49">
        <f t="shared" si="4"/>
        <v>16900</v>
      </c>
      <c r="J17" s="162"/>
      <c r="K17" s="163"/>
      <c r="L17" s="164">
        <f t="shared" si="2"/>
        <v>5000</v>
      </c>
      <c r="M17" s="50">
        <f t="shared" si="3"/>
        <v>12</v>
      </c>
      <c r="N17" s="47" t="str">
        <f>IF(AND(E17='Povolené hodnoty'!$B$4,F17=2),G17+J17,"")</f>
        <v/>
      </c>
      <c r="O17" s="49">
        <f>IF(AND(E17='Povolené hodnoty'!$B$4,F17=1),G17+J17,"")</f>
        <v>2000</v>
      </c>
      <c r="P17" s="47" t="str">
        <f>IF(AND(E17='Povolené hodnoty'!$B$4,F17=10),H17+K17,"")</f>
        <v/>
      </c>
      <c r="Q17" s="49" t="str">
        <f>IF(AND(E17='Povolené hodnoty'!$B$4,F17=9),H17+K17,"")</f>
        <v/>
      </c>
      <c r="R17" s="47" t="str">
        <f>IF(AND(E17&lt;&gt;'Povolené hodnoty'!$B$4,F17=2),G17+J17,"")</f>
        <v/>
      </c>
      <c r="S17" s="48" t="str">
        <f>IF(AND(E17&lt;&gt;'Povolené hodnoty'!$B$4,F17=3),G17+J17,"")</f>
        <v/>
      </c>
      <c r="T17" s="48" t="str">
        <f>IF(AND(E17&lt;&gt;'Povolené hodnoty'!$B$4,F17=4),G17+J17,"")</f>
        <v/>
      </c>
      <c r="U17" s="48" t="str">
        <f>IF(AND(E17&lt;&gt;'Povolené hodnoty'!$B$4,OR(F17="5a",F17="5b")),G17-H17+J17-K17,"")</f>
        <v/>
      </c>
      <c r="V17" s="48" t="str">
        <f>IF(AND(E17&lt;&gt;'Povolené hodnoty'!$B$4,F17=6),G17+J17,"")</f>
        <v/>
      </c>
      <c r="W17" s="49" t="str">
        <f>IF(AND(E17&lt;&gt;'Povolené hodnoty'!$B$4,F17=7),G17+J17,"")</f>
        <v/>
      </c>
      <c r="X17" s="47" t="str">
        <f>IF(AND(E17&lt;&gt;'Povolené hodnoty'!$B$4,F17=10),H17+K17,"")</f>
        <v/>
      </c>
      <c r="Y17" s="48" t="str">
        <f>IF(AND(E17&lt;&gt;'Povolené hodnoty'!$B$4,F17=11),H17+K17,"")</f>
        <v/>
      </c>
      <c r="Z17" s="48" t="str">
        <f>IF(AND(E17&lt;&gt;'Povolené hodnoty'!$B$4,F17=12),H17+K17,"")</f>
        <v/>
      </c>
      <c r="AA17" s="49" t="str">
        <f>IF(AND(E17&lt;&gt;'Povolené hodnoty'!$B$4,F17=13),H17+K17,"")</f>
        <v/>
      </c>
      <c r="AC17" s="23" t="b">
        <f t="shared" si="0"/>
        <v>0</v>
      </c>
      <c r="AD17" s="23" t="b">
        <f t="shared" si="5"/>
        <v>0</v>
      </c>
      <c r="AE17" s="23" t="b">
        <f>AND(E17&lt;&gt;'Povolené hodnoty'!$B$6,OR(SUM(G17,J17)&lt;&gt;SUM(N17:O17,R17:W17),SUM(H17,K17)&lt;&gt;SUM(P17:Q17,X17:AA17),COUNT(G17:H17,J17:K17)&lt;&gt;COUNT(N17:AA17)))</f>
        <v>0</v>
      </c>
      <c r="AF17" s="23" t="b">
        <f>AND(E17='Povolené hodnoty'!$B$6,$AF$5)</f>
        <v>0</v>
      </c>
    </row>
    <row r="18" spans="1:32" x14ac:dyDescent="0.2">
      <c r="A18" s="85">
        <f t="shared" si="1"/>
        <v>13</v>
      </c>
      <c r="B18" s="89">
        <v>43236</v>
      </c>
      <c r="C18" s="90" t="s">
        <v>119</v>
      </c>
      <c r="D18" s="79" t="s">
        <v>637</v>
      </c>
      <c r="E18" s="80" t="s">
        <v>45</v>
      </c>
      <c r="F18" s="81">
        <v>2</v>
      </c>
      <c r="G18" s="82">
        <v>500</v>
      </c>
      <c r="H18" s="83"/>
      <c r="I18" s="49">
        <f t="shared" si="4"/>
        <v>17400</v>
      </c>
      <c r="J18" s="162"/>
      <c r="K18" s="163"/>
      <c r="L18" s="164">
        <f t="shared" si="2"/>
        <v>5000</v>
      </c>
      <c r="M18" s="50">
        <f t="shared" si="3"/>
        <v>13</v>
      </c>
      <c r="N18" s="47" t="str">
        <f>IF(AND(E18='Povolené hodnoty'!$B$4,F18=2),G18+J18,"")</f>
        <v/>
      </c>
      <c r="O18" s="49" t="str">
        <f>IF(AND(E18='Povolené hodnoty'!$B$4,F18=1),G18+J18,"")</f>
        <v/>
      </c>
      <c r="P18" s="47" t="str">
        <f>IF(AND(E18='Povolené hodnoty'!$B$4,F18=10),H18+K18,"")</f>
        <v/>
      </c>
      <c r="Q18" s="49" t="str">
        <f>IF(AND(E18='Povolené hodnoty'!$B$4,F18=9),H18+K18,"")</f>
        <v/>
      </c>
      <c r="R18" s="47">
        <f>IF(AND(E18&lt;&gt;'Povolené hodnoty'!$B$4,F18=2),G18+J18,"")</f>
        <v>500</v>
      </c>
      <c r="S18" s="48" t="str">
        <f>IF(AND(E18&lt;&gt;'Povolené hodnoty'!$B$4,F18=3),G18+J18,"")</f>
        <v/>
      </c>
      <c r="T18" s="48" t="str">
        <f>IF(AND(E18&lt;&gt;'Povolené hodnoty'!$B$4,F18=4),G18+J18,"")</f>
        <v/>
      </c>
      <c r="U18" s="48" t="str">
        <f>IF(AND(E18&lt;&gt;'Povolené hodnoty'!$B$4,OR(F18="5a",F18="5b")),G18-H18+J18-K18,"")</f>
        <v/>
      </c>
      <c r="V18" s="48" t="str">
        <f>IF(AND(E18&lt;&gt;'Povolené hodnoty'!$B$4,F18=6),G18+J18,"")</f>
        <v/>
      </c>
      <c r="W18" s="49" t="str">
        <f>IF(AND(E18&lt;&gt;'Povolené hodnoty'!$B$4,F18=7),G18+J18,"")</f>
        <v/>
      </c>
      <c r="X18" s="47" t="str">
        <f>IF(AND(E18&lt;&gt;'Povolené hodnoty'!$B$4,F18=10),H18+K18,"")</f>
        <v/>
      </c>
      <c r="Y18" s="48" t="str">
        <f>IF(AND(E18&lt;&gt;'Povolené hodnoty'!$B$4,F18=11),H18+K18,"")</f>
        <v/>
      </c>
      <c r="Z18" s="48" t="str">
        <f>IF(AND(E18&lt;&gt;'Povolené hodnoty'!$B$4,F18=12),H18+K18,"")</f>
        <v/>
      </c>
      <c r="AA18" s="49" t="str">
        <f>IF(AND(E18&lt;&gt;'Povolené hodnoty'!$B$4,F18=13),H18+K18,"")</f>
        <v/>
      </c>
      <c r="AC18" s="23" t="b">
        <f t="shared" si="0"/>
        <v>0</v>
      </c>
      <c r="AD18" s="23" t="b">
        <f t="shared" si="5"/>
        <v>0</v>
      </c>
      <c r="AE18" s="23" t="b">
        <f>AND(E18&lt;&gt;'Povolené hodnoty'!$B$6,OR(SUM(G18,J18)&lt;&gt;SUM(N18:O18,R18:W18),SUM(H18,K18)&lt;&gt;SUM(P18:Q18,X18:AA18),COUNT(G18:H18,J18:K18)&lt;&gt;COUNT(N18:AA18)))</f>
        <v>0</v>
      </c>
      <c r="AF18" s="23" t="b">
        <f>AND(E18='Povolené hodnoty'!$B$6,$AF$5)</f>
        <v>0</v>
      </c>
    </row>
    <row r="19" spans="1:32" x14ac:dyDescent="0.2">
      <c r="A19" s="85">
        <f t="shared" si="1"/>
        <v>14</v>
      </c>
      <c r="B19" s="89">
        <v>43236</v>
      </c>
      <c r="C19" s="90" t="s">
        <v>120</v>
      </c>
      <c r="D19" s="79" t="s">
        <v>638</v>
      </c>
      <c r="E19" s="80" t="s">
        <v>45</v>
      </c>
      <c r="F19" s="81">
        <v>10</v>
      </c>
      <c r="G19" s="82"/>
      <c r="H19" s="83">
        <v>600</v>
      </c>
      <c r="I19" s="49">
        <f t="shared" si="4"/>
        <v>16800</v>
      </c>
      <c r="J19" s="162"/>
      <c r="K19" s="163"/>
      <c r="L19" s="164">
        <f t="shared" si="2"/>
        <v>5000</v>
      </c>
      <c r="M19" s="50">
        <f t="shared" si="3"/>
        <v>14</v>
      </c>
      <c r="N19" s="47" t="str">
        <f>IF(AND(E19='Povolené hodnoty'!$B$4,F19=2),G19+J19,"")</f>
        <v/>
      </c>
      <c r="O19" s="49" t="str">
        <f>IF(AND(E19='Povolené hodnoty'!$B$4,F19=1),G19+J19,"")</f>
        <v/>
      </c>
      <c r="P19" s="47" t="str">
        <f>IF(AND(E19='Povolené hodnoty'!$B$4,F19=10),H19+K19,"")</f>
        <v/>
      </c>
      <c r="Q19" s="49" t="str">
        <f>IF(AND(E19='Povolené hodnoty'!$B$4,F19=9),H19+K19,"")</f>
        <v/>
      </c>
      <c r="R19" s="47" t="str">
        <f>IF(AND(E19&lt;&gt;'Povolené hodnoty'!$B$4,F19=2),G19+J19,"")</f>
        <v/>
      </c>
      <c r="S19" s="48" t="str">
        <f>IF(AND(E19&lt;&gt;'Povolené hodnoty'!$B$4,F19=3),G19+J19,"")</f>
        <v/>
      </c>
      <c r="T19" s="48" t="str">
        <f>IF(AND(E19&lt;&gt;'Povolené hodnoty'!$B$4,F19=4),G19+J19,"")</f>
        <v/>
      </c>
      <c r="U19" s="48" t="str">
        <f>IF(AND(E19&lt;&gt;'Povolené hodnoty'!$B$4,OR(F19="5a",F19="5b")),G19-H19+J19-K19,"")</f>
        <v/>
      </c>
      <c r="V19" s="48" t="str">
        <f>IF(AND(E19&lt;&gt;'Povolené hodnoty'!$B$4,F19=6),G19+J19,"")</f>
        <v/>
      </c>
      <c r="W19" s="49" t="str">
        <f>IF(AND(E19&lt;&gt;'Povolené hodnoty'!$B$4,F19=7),G19+J19,"")</f>
        <v/>
      </c>
      <c r="X19" s="47">
        <f>IF(AND(E19&lt;&gt;'Povolené hodnoty'!$B$4,F19=10),H19+K19,"")</f>
        <v>600</v>
      </c>
      <c r="Y19" s="48" t="str">
        <f>IF(AND(E19&lt;&gt;'Povolené hodnoty'!$B$4,F19=11),H19+K19,"")</f>
        <v/>
      </c>
      <c r="Z19" s="48" t="str">
        <f>IF(AND(E19&lt;&gt;'Povolené hodnoty'!$B$4,F19=12),H19+K19,"")</f>
        <v/>
      </c>
      <c r="AA19" s="49" t="str">
        <f>IF(AND(E19&lt;&gt;'Povolené hodnoty'!$B$4,F19=13),H19+K19,"")</f>
        <v/>
      </c>
      <c r="AC19" s="23" t="b">
        <f t="shared" si="0"/>
        <v>0</v>
      </c>
      <c r="AD19" s="23" t="b">
        <f t="shared" si="5"/>
        <v>0</v>
      </c>
      <c r="AE19" s="23" t="b">
        <f>AND(E19&lt;&gt;'Povolené hodnoty'!$B$6,OR(SUM(G19,J19)&lt;&gt;SUM(N19:O19,R19:W19),SUM(H19,K19)&lt;&gt;SUM(P19:Q19,X19:AA19),COUNT(G19:H19,J19:K19)&lt;&gt;COUNT(N19:AA19)))</f>
        <v>0</v>
      </c>
      <c r="AF19" s="23" t="b">
        <f>AND(E19='Povolené hodnoty'!$B$6,$AF$5)</f>
        <v>0</v>
      </c>
    </row>
    <row r="20" spans="1:32" x14ac:dyDescent="0.2">
      <c r="A20" s="85">
        <f t="shared" si="1"/>
        <v>15</v>
      </c>
      <c r="B20" s="89">
        <v>43240</v>
      </c>
      <c r="C20" s="90" t="s">
        <v>134</v>
      </c>
      <c r="D20" s="79" t="s">
        <v>639</v>
      </c>
      <c r="E20" s="80" t="s">
        <v>45</v>
      </c>
      <c r="F20" s="81" t="s">
        <v>48</v>
      </c>
      <c r="G20" s="82"/>
      <c r="H20" s="83"/>
      <c r="I20" s="49">
        <f t="shared" si="4"/>
        <v>16800</v>
      </c>
      <c r="J20" s="162">
        <v>5000</v>
      </c>
      <c r="K20" s="163"/>
      <c r="L20" s="164">
        <f t="shared" si="2"/>
        <v>10000</v>
      </c>
      <c r="M20" s="50">
        <f t="shared" si="3"/>
        <v>15</v>
      </c>
      <c r="N20" s="47" t="str">
        <f>IF(AND(E20='Povolené hodnoty'!$B$4,F20=2),G20+J20,"")</f>
        <v/>
      </c>
      <c r="O20" s="49" t="str">
        <f>IF(AND(E20='Povolené hodnoty'!$B$4,F20=1),G20+J20,"")</f>
        <v/>
      </c>
      <c r="P20" s="47" t="str">
        <f>IF(AND(E20='Povolené hodnoty'!$B$4,F20=10),H20+K20,"")</f>
        <v/>
      </c>
      <c r="Q20" s="49" t="str">
        <f>IF(AND(E20='Povolené hodnoty'!$B$4,F20=9),H20+K20,"")</f>
        <v/>
      </c>
      <c r="R20" s="47" t="str">
        <f>IF(AND(E20&lt;&gt;'Povolené hodnoty'!$B$4,F20=2),G20+J20,"")</f>
        <v/>
      </c>
      <c r="S20" s="48" t="str">
        <f>IF(AND(E20&lt;&gt;'Povolené hodnoty'!$B$4,F20=3),G20+J20,"")</f>
        <v/>
      </c>
      <c r="T20" s="48" t="str">
        <f>IF(AND(E20&lt;&gt;'Povolené hodnoty'!$B$4,F20=4),G20+J20,"")</f>
        <v/>
      </c>
      <c r="U20" s="48">
        <f>IF(AND(E20&lt;&gt;'Povolené hodnoty'!$B$4,OR(F20="5a",F20="5b")),G20-H20+J20-K20,"")</f>
        <v>5000</v>
      </c>
      <c r="V20" s="48" t="str">
        <f>IF(AND(E20&lt;&gt;'Povolené hodnoty'!$B$4,F20=6),G20+J20,"")</f>
        <v/>
      </c>
      <c r="W20" s="49" t="str">
        <f>IF(AND(E20&lt;&gt;'Povolené hodnoty'!$B$4,F20=7),G20+J20,"")</f>
        <v/>
      </c>
      <c r="X20" s="47" t="str">
        <f>IF(AND(E20&lt;&gt;'Povolené hodnoty'!$B$4,F20=10),H20+K20,"")</f>
        <v/>
      </c>
      <c r="Y20" s="48" t="str">
        <f>IF(AND(E20&lt;&gt;'Povolené hodnoty'!$B$4,F20=11),H20+K20,"")</f>
        <v/>
      </c>
      <c r="Z20" s="48" t="str">
        <f>IF(AND(E20&lt;&gt;'Povolené hodnoty'!$B$4,F20=12),H20+K20,"")</f>
        <v/>
      </c>
      <c r="AA20" s="49" t="str">
        <f>IF(AND(E20&lt;&gt;'Povolené hodnoty'!$B$4,F20=13),H20+K20,"")</f>
        <v/>
      </c>
      <c r="AC20" s="23" t="b">
        <f t="shared" si="0"/>
        <v>0</v>
      </c>
      <c r="AD20" s="23" t="b">
        <f t="shared" si="5"/>
        <v>0</v>
      </c>
      <c r="AE20" s="23" t="b">
        <f>AND(E20&lt;&gt;'Povolené hodnoty'!$B$6,OR(SUM(G20,J20)&lt;&gt;SUM(N20:O20,R20:W20),SUM(H20,K20)&lt;&gt;SUM(P20:Q20,X20:AA20),COUNT(G20:H20,J20:K20)&lt;&gt;COUNT(N20:AA20)))</f>
        <v>0</v>
      </c>
      <c r="AF20" s="23" t="b">
        <f>AND(E20='Povolené hodnoty'!$B$6,$AF$5)</f>
        <v>0</v>
      </c>
    </row>
    <row r="21" spans="1:32" x14ac:dyDescent="0.2">
      <c r="A21" s="85">
        <f t="shared" si="1"/>
        <v>16</v>
      </c>
      <c r="B21" s="89">
        <v>43246</v>
      </c>
      <c r="C21" s="90" t="s">
        <v>121</v>
      </c>
      <c r="D21" s="79" t="s">
        <v>658</v>
      </c>
      <c r="E21" s="80" t="s">
        <v>44</v>
      </c>
      <c r="F21" s="81">
        <v>9</v>
      </c>
      <c r="G21" s="82"/>
      <c r="H21" s="83">
        <v>100</v>
      </c>
      <c r="I21" s="49">
        <f t="shared" si="4"/>
        <v>16700</v>
      </c>
      <c r="J21" s="162"/>
      <c r="K21" s="163"/>
      <c r="L21" s="164">
        <f t="shared" si="2"/>
        <v>10000</v>
      </c>
      <c r="M21" s="50">
        <f t="shared" si="3"/>
        <v>16</v>
      </c>
      <c r="N21" s="47" t="str">
        <f>IF(AND(E21='Povolené hodnoty'!$B$4,F21=2),G21+J21,"")</f>
        <v/>
      </c>
      <c r="O21" s="49" t="str">
        <f>IF(AND(E21='Povolené hodnoty'!$B$4,F21=1),G21+J21,"")</f>
        <v/>
      </c>
      <c r="P21" s="47" t="str">
        <f>IF(AND(E21='Povolené hodnoty'!$B$4,F21=10),H21+K21,"")</f>
        <v/>
      </c>
      <c r="Q21" s="49">
        <f>IF(AND(E21='Povolené hodnoty'!$B$4,F21=9),H21+K21,"")</f>
        <v>100</v>
      </c>
      <c r="R21" s="47" t="str">
        <f>IF(AND(E21&lt;&gt;'Povolené hodnoty'!$B$4,F21=2),G21+J21,"")</f>
        <v/>
      </c>
      <c r="S21" s="48" t="str">
        <f>IF(AND(E21&lt;&gt;'Povolené hodnoty'!$B$4,F21=3),G21+J21,"")</f>
        <v/>
      </c>
      <c r="T21" s="48" t="str">
        <f>IF(AND(E21&lt;&gt;'Povolené hodnoty'!$B$4,F21=4),G21+J21,"")</f>
        <v/>
      </c>
      <c r="U21" s="48" t="str">
        <f>IF(AND(E21&lt;&gt;'Povolené hodnoty'!$B$4,OR(F21="5a",F21="5b")),G21-H21+J21-K21,"")</f>
        <v/>
      </c>
      <c r="V21" s="48" t="str">
        <f>IF(AND(E21&lt;&gt;'Povolené hodnoty'!$B$4,F21=6),G21+J21,"")</f>
        <v/>
      </c>
      <c r="W21" s="49" t="str">
        <f>IF(AND(E21&lt;&gt;'Povolené hodnoty'!$B$4,F21=7),G21+J21,"")</f>
        <v/>
      </c>
      <c r="X21" s="47" t="str">
        <f>IF(AND(E21&lt;&gt;'Povolené hodnoty'!$B$4,F21=10),H21+K21,"")</f>
        <v/>
      </c>
      <c r="Y21" s="48" t="str">
        <f>IF(AND(E21&lt;&gt;'Povolené hodnoty'!$B$4,F21=11),H21+K21,"")</f>
        <v/>
      </c>
      <c r="Z21" s="48" t="str">
        <f>IF(AND(E21&lt;&gt;'Povolené hodnoty'!$B$4,F21=12),H21+K21,"")</f>
        <v/>
      </c>
      <c r="AA21" s="49" t="str">
        <f>IF(AND(E21&lt;&gt;'Povolené hodnoty'!$B$4,F21=13),H21+K21,"")</f>
        <v/>
      </c>
      <c r="AC21" s="23" t="b">
        <f t="shared" si="0"/>
        <v>0</v>
      </c>
      <c r="AD21" s="23" t="b">
        <f t="shared" si="5"/>
        <v>0</v>
      </c>
      <c r="AE21" s="23" t="b">
        <f>AND(E21&lt;&gt;'Povolené hodnoty'!$B$6,OR(SUM(G21,J21)&lt;&gt;SUM(N21:O21,R21:W21),SUM(H21,K21)&lt;&gt;SUM(P21:Q21,X21:AA21),COUNT(G21:H21,J21:K21)&lt;&gt;COUNT(N21:AA21)))</f>
        <v>0</v>
      </c>
      <c r="AF21" s="23" t="b">
        <f>AND(E21='Povolené hodnoty'!$B$6,$AF$5)</f>
        <v>0</v>
      </c>
    </row>
    <row r="22" spans="1:32" x14ac:dyDescent="0.2">
      <c r="A22" s="85">
        <f t="shared" si="1"/>
        <v>17</v>
      </c>
      <c r="B22" s="89">
        <v>43246</v>
      </c>
      <c r="C22" s="90" t="s">
        <v>122</v>
      </c>
      <c r="D22" s="79" t="s">
        <v>640</v>
      </c>
      <c r="E22" s="80" t="s">
        <v>44</v>
      </c>
      <c r="F22" s="81">
        <v>1</v>
      </c>
      <c r="G22" s="82">
        <v>1000</v>
      </c>
      <c r="H22" s="83"/>
      <c r="I22" s="49">
        <f t="shared" si="4"/>
        <v>17700</v>
      </c>
      <c r="J22" s="162"/>
      <c r="K22" s="163"/>
      <c r="L22" s="164">
        <f t="shared" si="2"/>
        <v>10000</v>
      </c>
      <c r="M22" s="50">
        <f t="shared" si="3"/>
        <v>17</v>
      </c>
      <c r="N22" s="47" t="str">
        <f>IF(AND(E22='Povolené hodnoty'!$B$4,F22=2),G22+J22,"")</f>
        <v/>
      </c>
      <c r="O22" s="49">
        <f>IF(AND(E22='Povolené hodnoty'!$B$4,F22=1),G22+J22,"")</f>
        <v>1000</v>
      </c>
      <c r="P22" s="47" t="str">
        <f>IF(AND(E22='Povolené hodnoty'!$B$4,F22=10),H22+K22,"")</f>
        <v/>
      </c>
      <c r="Q22" s="49" t="str">
        <f>IF(AND(E22='Povolené hodnoty'!$B$4,F22=9),H22+K22,"")</f>
        <v/>
      </c>
      <c r="R22" s="47" t="str">
        <f>IF(AND(E22&lt;&gt;'Povolené hodnoty'!$B$4,F22=2),G22+J22,"")</f>
        <v/>
      </c>
      <c r="S22" s="48" t="str">
        <f>IF(AND(E22&lt;&gt;'Povolené hodnoty'!$B$4,F22=3),G22+J22,"")</f>
        <v/>
      </c>
      <c r="T22" s="48" t="str">
        <f>IF(AND(E22&lt;&gt;'Povolené hodnoty'!$B$4,F22=4),G22+J22,"")</f>
        <v/>
      </c>
      <c r="U22" s="48" t="str">
        <f>IF(AND(E22&lt;&gt;'Povolené hodnoty'!$B$4,OR(F22="5a",F22="5b")),G22-H22+J22-K22,"")</f>
        <v/>
      </c>
      <c r="V22" s="48" t="str">
        <f>IF(AND(E22&lt;&gt;'Povolené hodnoty'!$B$4,F22=6),G22+J22,"")</f>
        <v/>
      </c>
      <c r="W22" s="49" t="str">
        <f>IF(AND(E22&lt;&gt;'Povolené hodnoty'!$B$4,F22=7),G22+J22,"")</f>
        <v/>
      </c>
      <c r="X22" s="47" t="str">
        <f>IF(AND(E22&lt;&gt;'Povolené hodnoty'!$B$4,F22=10),H22+K22,"")</f>
        <v/>
      </c>
      <c r="Y22" s="48" t="str">
        <f>IF(AND(E22&lt;&gt;'Povolené hodnoty'!$B$4,F22=11),H22+K22,"")</f>
        <v/>
      </c>
      <c r="Z22" s="48" t="str">
        <f>IF(AND(E22&lt;&gt;'Povolené hodnoty'!$B$4,F22=12),H22+K22,"")</f>
        <v/>
      </c>
      <c r="AA22" s="49" t="str">
        <f>IF(AND(E22&lt;&gt;'Povolené hodnoty'!$B$4,F22=13),H22+K22,"")</f>
        <v/>
      </c>
      <c r="AC22" s="23" t="b">
        <f t="shared" si="0"/>
        <v>0</v>
      </c>
      <c r="AD22" s="23" t="b">
        <f t="shared" si="5"/>
        <v>0</v>
      </c>
      <c r="AE22" s="23" t="b">
        <f>AND(E22&lt;&gt;'Povolené hodnoty'!$B$6,OR(SUM(G22,J22)&lt;&gt;SUM(N22:O22,R22:W22),SUM(H22,K22)&lt;&gt;SUM(P22:Q22,X22:AA22),COUNT(G22:H22,J22:K22)&lt;&gt;COUNT(N22:AA22)))</f>
        <v>0</v>
      </c>
      <c r="AF22" s="23" t="b">
        <f>AND(E22='Povolené hodnoty'!$B$6,$AF$5)</f>
        <v>0</v>
      </c>
    </row>
    <row r="23" spans="1:32" x14ac:dyDescent="0.2">
      <c r="A23" s="85">
        <f t="shared" si="1"/>
        <v>18</v>
      </c>
      <c r="B23" s="89">
        <v>43246</v>
      </c>
      <c r="C23" s="90" t="s">
        <v>123</v>
      </c>
      <c r="D23" s="79" t="s">
        <v>641</v>
      </c>
      <c r="E23" s="80" t="s">
        <v>45</v>
      </c>
      <c r="F23" s="81">
        <v>12</v>
      </c>
      <c r="G23" s="82"/>
      <c r="H23" s="83">
        <v>5000</v>
      </c>
      <c r="I23" s="49">
        <f t="shared" si="4"/>
        <v>12700</v>
      </c>
      <c r="J23" s="162"/>
      <c r="K23" s="163"/>
      <c r="L23" s="164">
        <f t="shared" si="2"/>
        <v>10000</v>
      </c>
      <c r="M23" s="50">
        <f t="shared" si="3"/>
        <v>18</v>
      </c>
      <c r="N23" s="47" t="str">
        <f>IF(AND(E23='Povolené hodnoty'!$B$4,F23=2),G23+J23,"")</f>
        <v/>
      </c>
      <c r="O23" s="49" t="str">
        <f>IF(AND(E23='Povolené hodnoty'!$B$4,F23=1),G23+J23,"")</f>
        <v/>
      </c>
      <c r="P23" s="47" t="str">
        <f>IF(AND(E23='Povolené hodnoty'!$B$4,F23=10),H23+K23,"")</f>
        <v/>
      </c>
      <c r="Q23" s="49" t="str">
        <f>IF(AND(E23='Povolené hodnoty'!$B$4,F23=9),H23+K23,"")</f>
        <v/>
      </c>
      <c r="R23" s="47" t="str">
        <f>IF(AND(E23&lt;&gt;'Povolené hodnoty'!$B$4,F23=2),G23+J23,"")</f>
        <v/>
      </c>
      <c r="S23" s="48" t="str">
        <f>IF(AND(E23&lt;&gt;'Povolené hodnoty'!$B$4,F23=3),G23+J23,"")</f>
        <v/>
      </c>
      <c r="T23" s="48" t="str">
        <f>IF(AND(E23&lt;&gt;'Povolené hodnoty'!$B$4,F23=4),G23+J23,"")</f>
        <v/>
      </c>
      <c r="U23" s="48" t="str">
        <f>IF(AND(E23&lt;&gt;'Povolené hodnoty'!$B$4,OR(F23="5a",F23="5b")),G23-H23+J23-K23,"")</f>
        <v/>
      </c>
      <c r="V23" s="48" t="str">
        <f>IF(AND(E23&lt;&gt;'Povolené hodnoty'!$B$4,F23=6),G23+J23,"")</f>
        <v/>
      </c>
      <c r="W23" s="49" t="str">
        <f>IF(AND(E23&lt;&gt;'Povolené hodnoty'!$B$4,F23=7),G23+J23,"")</f>
        <v/>
      </c>
      <c r="X23" s="47" t="str">
        <f>IF(AND(E23&lt;&gt;'Povolené hodnoty'!$B$4,F23=10),H23+K23,"")</f>
        <v/>
      </c>
      <c r="Y23" s="48" t="str">
        <f>IF(AND(E23&lt;&gt;'Povolené hodnoty'!$B$4,F23=11),H23+K23,"")</f>
        <v/>
      </c>
      <c r="Z23" s="48">
        <f>IF(AND(E23&lt;&gt;'Povolené hodnoty'!$B$4,F23=12),H23+K23,"")</f>
        <v>5000</v>
      </c>
      <c r="AA23" s="49" t="str">
        <f>IF(AND(E23&lt;&gt;'Povolené hodnoty'!$B$4,F23=13),H23+K23,"")</f>
        <v/>
      </c>
      <c r="AC23" s="23" t="b">
        <f t="shared" si="0"/>
        <v>0</v>
      </c>
      <c r="AD23" s="23" t="b">
        <f t="shared" si="5"/>
        <v>0</v>
      </c>
      <c r="AE23" s="23" t="b">
        <f>AND(E23&lt;&gt;'Povolené hodnoty'!$B$6,OR(SUM(G23,J23)&lt;&gt;SUM(N23:O23,R23:W23),SUM(H23,K23)&lt;&gt;SUM(P23:Q23,X23:AA23),COUNT(G23:H23,J23:K23)&lt;&gt;COUNT(N23:AA23)))</f>
        <v>0</v>
      </c>
      <c r="AF23" s="23" t="b">
        <f>AND(E23='Povolené hodnoty'!$B$6,$AF$5)</f>
        <v>0</v>
      </c>
    </row>
    <row r="24" spans="1:32" x14ac:dyDescent="0.2">
      <c r="A24" s="85">
        <f t="shared" si="1"/>
        <v>19</v>
      </c>
      <c r="B24" s="89">
        <v>43250</v>
      </c>
      <c r="C24" s="90" t="s">
        <v>135</v>
      </c>
      <c r="D24" s="79" t="s">
        <v>642</v>
      </c>
      <c r="E24" s="80" t="s">
        <v>69</v>
      </c>
      <c r="F24" s="81" t="s">
        <v>68</v>
      </c>
      <c r="G24" s="82"/>
      <c r="H24" s="83"/>
      <c r="I24" s="49">
        <f t="shared" si="4"/>
        <v>12700</v>
      </c>
      <c r="J24" s="162"/>
      <c r="K24" s="163">
        <v>4000</v>
      </c>
      <c r="L24" s="164">
        <f t="shared" si="2"/>
        <v>6000</v>
      </c>
      <c r="M24" s="50">
        <f t="shared" si="3"/>
        <v>19</v>
      </c>
      <c r="N24" s="47" t="str">
        <f>IF(AND(E24='Povolené hodnoty'!$B$4,F24=2),G24+J24,"")</f>
        <v/>
      </c>
      <c r="O24" s="49" t="str">
        <f>IF(AND(E24='Povolené hodnoty'!$B$4,F24=1),G24+J24,"")</f>
        <v/>
      </c>
      <c r="P24" s="47" t="str">
        <f>IF(AND(E24='Povolené hodnoty'!$B$4,F24=10),H24+K24,"")</f>
        <v/>
      </c>
      <c r="Q24" s="49" t="str">
        <f>IF(AND(E24='Povolené hodnoty'!$B$4,F24=9),H24+K24,"")</f>
        <v/>
      </c>
      <c r="R24" s="47" t="str">
        <f>IF(AND(E24&lt;&gt;'Povolené hodnoty'!$B$4,F24=2),G24+J24,"")</f>
        <v/>
      </c>
      <c r="S24" s="48" t="str">
        <f>IF(AND(E24&lt;&gt;'Povolené hodnoty'!$B$4,F24=3),G24+J24,"")</f>
        <v/>
      </c>
      <c r="T24" s="48" t="str">
        <f>IF(AND(E24&lt;&gt;'Povolené hodnoty'!$B$4,F24=4),G24+J24,"")</f>
        <v/>
      </c>
      <c r="U24" s="48" t="str">
        <f>IF(AND(E24&lt;&gt;'Povolené hodnoty'!$B$4,OR(F24="5a",F24="5b")),G24-H24+J24-K24,"")</f>
        <v/>
      </c>
      <c r="V24" s="48" t="str">
        <f>IF(AND(E24&lt;&gt;'Povolené hodnoty'!$B$4,F24=6),G24+J24,"")</f>
        <v/>
      </c>
      <c r="W24" s="49" t="str">
        <f>IF(AND(E24&lt;&gt;'Povolené hodnoty'!$B$4,F24=7),G24+J24,"")</f>
        <v/>
      </c>
      <c r="X24" s="47" t="str">
        <f>IF(AND(E24&lt;&gt;'Povolené hodnoty'!$B$4,F24=10),H24+K24,"")</f>
        <v/>
      </c>
      <c r="Y24" s="48" t="str">
        <f>IF(AND(E24&lt;&gt;'Povolené hodnoty'!$B$4,F24=11),H24+K24,"")</f>
        <v/>
      </c>
      <c r="Z24" s="48" t="str">
        <f>IF(AND(E24&lt;&gt;'Povolené hodnoty'!$B$4,F24=12),H24+K24,"")</f>
        <v/>
      </c>
      <c r="AA24" s="49" t="str">
        <f>IF(AND(E24&lt;&gt;'Povolené hodnoty'!$B$4,F24=13),H24+K24,"")</f>
        <v/>
      </c>
      <c r="AC24" s="23" t="b">
        <f t="shared" si="0"/>
        <v>0</v>
      </c>
      <c r="AD24" s="23" t="b">
        <f t="shared" si="5"/>
        <v>0</v>
      </c>
      <c r="AE24" s="23" t="b">
        <f>AND(E24&lt;&gt;'Povolené hodnoty'!$B$6,OR(SUM(G24,J24)&lt;&gt;SUM(N24:O24,R24:W24),SUM(H24,K24)&lt;&gt;SUM(P24:Q24,X24:AA24),COUNT(G24:H24,J24:K24)&lt;&gt;COUNT(N24:AA24)))</f>
        <v>0</v>
      </c>
      <c r="AF24" s="23" t="b">
        <f>AND(E24='Povolené hodnoty'!$B$6,$AF$5)</f>
        <v>0</v>
      </c>
    </row>
    <row r="25" spans="1:32" x14ac:dyDescent="0.2">
      <c r="A25" s="85">
        <f t="shared" si="1"/>
        <v>20</v>
      </c>
      <c r="B25" s="89">
        <v>43250</v>
      </c>
      <c r="C25" s="90" t="s">
        <v>124</v>
      </c>
      <c r="D25" s="79" t="s">
        <v>643</v>
      </c>
      <c r="E25" s="80" t="s">
        <v>69</v>
      </c>
      <c r="F25" s="81" t="s">
        <v>68</v>
      </c>
      <c r="G25" s="82">
        <v>4000</v>
      </c>
      <c r="H25" s="83"/>
      <c r="I25" s="49">
        <f t="shared" si="4"/>
        <v>16700</v>
      </c>
      <c r="J25" s="162"/>
      <c r="K25" s="163"/>
      <c r="L25" s="164">
        <f t="shared" si="2"/>
        <v>6000</v>
      </c>
      <c r="M25" s="50">
        <f t="shared" si="3"/>
        <v>20</v>
      </c>
      <c r="N25" s="47" t="str">
        <f>IF(AND(E25='Povolené hodnoty'!$B$4,F25=2),G25+J25,"")</f>
        <v/>
      </c>
      <c r="O25" s="49" t="str">
        <f>IF(AND(E25='Povolené hodnoty'!$B$4,F25=1),G25+J25,"")</f>
        <v/>
      </c>
      <c r="P25" s="47" t="str">
        <f>IF(AND(E25='Povolené hodnoty'!$B$4,F25=10),H25+K25,"")</f>
        <v/>
      </c>
      <c r="Q25" s="49" t="str">
        <f>IF(AND(E25='Povolené hodnoty'!$B$4,F25=9),H25+K25,"")</f>
        <v/>
      </c>
      <c r="R25" s="47" t="str">
        <f>IF(AND(E25&lt;&gt;'Povolené hodnoty'!$B$4,F25=2),G25+J25,"")</f>
        <v/>
      </c>
      <c r="S25" s="48" t="str">
        <f>IF(AND(E25&lt;&gt;'Povolené hodnoty'!$B$4,F25=3),G25+J25,"")</f>
        <v/>
      </c>
      <c r="T25" s="48" t="str">
        <f>IF(AND(E25&lt;&gt;'Povolené hodnoty'!$B$4,F25=4),G25+J25,"")</f>
        <v/>
      </c>
      <c r="U25" s="48" t="str">
        <f>IF(AND(E25&lt;&gt;'Povolené hodnoty'!$B$4,OR(F25="5a",F25="5b")),G25-H25+J25-K25,"")</f>
        <v/>
      </c>
      <c r="V25" s="48" t="str">
        <f>IF(AND(E25&lt;&gt;'Povolené hodnoty'!$B$4,F25=6),G25+J25,"")</f>
        <v/>
      </c>
      <c r="W25" s="49" t="str">
        <f>IF(AND(E25&lt;&gt;'Povolené hodnoty'!$B$4,F25=7),G25+J25,"")</f>
        <v/>
      </c>
      <c r="X25" s="47" t="str">
        <f>IF(AND(E25&lt;&gt;'Povolené hodnoty'!$B$4,F25=10),H25+K25,"")</f>
        <v/>
      </c>
      <c r="Y25" s="48" t="str">
        <f>IF(AND(E25&lt;&gt;'Povolené hodnoty'!$B$4,F25=11),H25+K25,"")</f>
        <v/>
      </c>
      <c r="Z25" s="48" t="str">
        <f>IF(AND(E25&lt;&gt;'Povolené hodnoty'!$B$4,F25=12),H25+K25,"")</f>
        <v/>
      </c>
      <c r="AA25" s="49" t="str">
        <f>IF(AND(E25&lt;&gt;'Povolené hodnoty'!$B$4,F25=13),H25+K25,"")</f>
        <v/>
      </c>
      <c r="AC25" s="23" t="b">
        <f t="shared" si="0"/>
        <v>0</v>
      </c>
      <c r="AD25" s="23" t="b">
        <f t="shared" si="5"/>
        <v>0</v>
      </c>
      <c r="AE25" s="23" t="b">
        <f>AND(E25&lt;&gt;'Povolené hodnoty'!$B$6,OR(SUM(G25,J25)&lt;&gt;SUM(N25:O25,R25:W25),SUM(H25,K25)&lt;&gt;SUM(P25:Q25,X25:AA25),COUNT(G25:H25,J25:K25)&lt;&gt;COUNT(N25:AA25)))</f>
        <v>0</v>
      </c>
      <c r="AF25" s="23" t="b">
        <f>AND(E25='Povolené hodnoty'!$B$6,$AF$5)</f>
        <v>0</v>
      </c>
    </row>
    <row r="26" spans="1:32" x14ac:dyDescent="0.2">
      <c r="A26" s="85">
        <f t="shared" si="1"/>
        <v>21</v>
      </c>
      <c r="B26" s="89">
        <v>43265</v>
      </c>
      <c r="C26" s="90" t="s">
        <v>125</v>
      </c>
      <c r="D26" s="79" t="s">
        <v>644</v>
      </c>
      <c r="E26" s="80" t="s">
        <v>45</v>
      </c>
      <c r="F26" s="81">
        <v>10</v>
      </c>
      <c r="G26" s="82"/>
      <c r="H26" s="83">
        <v>15000</v>
      </c>
      <c r="I26" s="49">
        <f t="shared" si="4"/>
        <v>1700</v>
      </c>
      <c r="J26" s="162"/>
      <c r="K26" s="163"/>
      <c r="L26" s="164">
        <f t="shared" si="2"/>
        <v>6000</v>
      </c>
      <c r="M26" s="50">
        <f t="shared" si="3"/>
        <v>21</v>
      </c>
      <c r="N26" s="47" t="str">
        <f>IF(AND(E26='Povolené hodnoty'!$B$4,F26=2),G26+J26,"")</f>
        <v/>
      </c>
      <c r="O26" s="49" t="str">
        <f>IF(AND(E26='Povolené hodnoty'!$B$4,F26=1),G26+J26,"")</f>
        <v/>
      </c>
      <c r="P26" s="47" t="str">
        <f>IF(AND(E26='Povolené hodnoty'!$B$4,F26=10),H26+K26,"")</f>
        <v/>
      </c>
      <c r="Q26" s="49" t="str">
        <f>IF(AND(E26='Povolené hodnoty'!$B$4,F26=9),H26+K26,"")</f>
        <v/>
      </c>
      <c r="R26" s="47" t="str">
        <f>IF(AND(E26&lt;&gt;'Povolené hodnoty'!$B$4,F26=2),G26+J26,"")</f>
        <v/>
      </c>
      <c r="S26" s="48" t="str">
        <f>IF(AND(E26&lt;&gt;'Povolené hodnoty'!$B$4,F26=3),G26+J26,"")</f>
        <v/>
      </c>
      <c r="T26" s="48" t="str">
        <f>IF(AND(E26&lt;&gt;'Povolené hodnoty'!$B$4,F26=4),G26+J26,"")</f>
        <v/>
      </c>
      <c r="U26" s="48" t="str">
        <f>IF(AND(E26&lt;&gt;'Povolené hodnoty'!$B$4,OR(F26="5a",F26="5b")),G26-H26+J26-K26,"")</f>
        <v/>
      </c>
      <c r="V26" s="48" t="str">
        <f>IF(AND(E26&lt;&gt;'Povolené hodnoty'!$B$4,F26=6),G26+J26,"")</f>
        <v/>
      </c>
      <c r="W26" s="49" t="str">
        <f>IF(AND(E26&lt;&gt;'Povolené hodnoty'!$B$4,F26=7),G26+J26,"")</f>
        <v/>
      </c>
      <c r="X26" s="47">
        <f>IF(AND(E26&lt;&gt;'Povolené hodnoty'!$B$4,F26=10),H26+K26,"")</f>
        <v>15000</v>
      </c>
      <c r="Y26" s="48" t="str">
        <f>IF(AND(E26&lt;&gt;'Povolené hodnoty'!$B$4,F26=11),H26+K26,"")</f>
        <v/>
      </c>
      <c r="Z26" s="48" t="str">
        <f>IF(AND(E26&lt;&gt;'Povolené hodnoty'!$B$4,F26=12),H26+K26,"")</f>
        <v/>
      </c>
      <c r="AA26" s="49" t="str">
        <f>IF(AND(E26&lt;&gt;'Povolené hodnoty'!$B$4,F26=13),H26+K26,"")</f>
        <v/>
      </c>
      <c r="AC26" s="23" t="b">
        <f t="shared" si="0"/>
        <v>0</v>
      </c>
      <c r="AD26" s="23" t="b">
        <f t="shared" si="5"/>
        <v>0</v>
      </c>
      <c r="AE26" s="23" t="b">
        <f>AND(E26&lt;&gt;'Povolené hodnoty'!$B$6,OR(SUM(G26,J26)&lt;&gt;SUM(N26:O26,R26:W26),SUM(H26,K26)&lt;&gt;SUM(P26:Q26,X26:AA26),COUNT(G26:H26,J26:K26)&lt;&gt;COUNT(N26:AA26)))</f>
        <v>0</v>
      </c>
      <c r="AF26" s="23" t="b">
        <f>AND(E26='Povolené hodnoty'!$B$6,$AF$5)</f>
        <v>0</v>
      </c>
    </row>
    <row r="27" spans="1:32" x14ac:dyDescent="0.2">
      <c r="A27" s="85">
        <f t="shared" si="1"/>
        <v>22</v>
      </c>
      <c r="B27" s="89">
        <v>43281</v>
      </c>
      <c r="C27" s="90" t="s">
        <v>126</v>
      </c>
      <c r="D27" s="79" t="s">
        <v>645</v>
      </c>
      <c r="E27" s="80" t="s">
        <v>45</v>
      </c>
      <c r="F27" s="81">
        <v>7</v>
      </c>
      <c r="G27" s="82">
        <v>5000</v>
      </c>
      <c r="H27" s="83"/>
      <c r="I27" s="49">
        <f t="shared" si="4"/>
        <v>6700</v>
      </c>
      <c r="J27" s="162"/>
      <c r="K27" s="163"/>
      <c r="L27" s="164">
        <f t="shared" si="2"/>
        <v>6000</v>
      </c>
      <c r="M27" s="50">
        <f t="shared" si="3"/>
        <v>22</v>
      </c>
      <c r="N27" s="47" t="str">
        <f>IF(AND(E27='Povolené hodnoty'!$B$4,F27=2),G27+J27,"")</f>
        <v/>
      </c>
      <c r="O27" s="49" t="str">
        <f>IF(AND(E27='Povolené hodnoty'!$B$4,F27=1),G27+J27,"")</f>
        <v/>
      </c>
      <c r="P27" s="47" t="str">
        <f>IF(AND(E27='Povolené hodnoty'!$B$4,F27=10),H27+K27,"")</f>
        <v/>
      </c>
      <c r="Q27" s="49" t="str">
        <f>IF(AND(E27='Povolené hodnoty'!$B$4,F27=9),H27+K27,"")</f>
        <v/>
      </c>
      <c r="R27" s="47" t="str">
        <f>IF(AND(E27&lt;&gt;'Povolené hodnoty'!$B$4,F27=2),G27+J27,"")</f>
        <v/>
      </c>
      <c r="S27" s="48" t="str">
        <f>IF(AND(E27&lt;&gt;'Povolené hodnoty'!$B$4,F27=3),G27+J27,"")</f>
        <v/>
      </c>
      <c r="T27" s="48" t="str">
        <f>IF(AND(E27&lt;&gt;'Povolené hodnoty'!$B$4,F27=4),G27+J27,"")</f>
        <v/>
      </c>
      <c r="U27" s="48" t="str">
        <f>IF(AND(E27&lt;&gt;'Povolené hodnoty'!$B$4,OR(F27="5a",F27="5b")),G27-H27+J27-K27,"")</f>
        <v/>
      </c>
      <c r="V27" s="48" t="str">
        <f>IF(AND(E27&lt;&gt;'Povolené hodnoty'!$B$4,F27=6),G27+J27,"")</f>
        <v/>
      </c>
      <c r="W27" s="49">
        <f>IF(AND(E27&lt;&gt;'Povolené hodnoty'!$B$4,F27=7),G27+J27,"")</f>
        <v>5000</v>
      </c>
      <c r="X27" s="47" t="str">
        <f>IF(AND(E27&lt;&gt;'Povolené hodnoty'!$B$4,F27=10),H27+K27,"")</f>
        <v/>
      </c>
      <c r="Y27" s="48" t="str">
        <f>IF(AND(E27&lt;&gt;'Povolené hodnoty'!$B$4,F27=11),H27+K27,"")</f>
        <v/>
      </c>
      <c r="Z27" s="48" t="str">
        <f>IF(AND(E27&lt;&gt;'Povolené hodnoty'!$B$4,F27=12),H27+K27,"")</f>
        <v/>
      </c>
      <c r="AA27" s="49" t="str">
        <f>IF(AND(E27&lt;&gt;'Povolené hodnoty'!$B$4,F27=13),H27+K27,"")</f>
        <v/>
      </c>
      <c r="AC27" s="23" t="b">
        <f t="shared" si="0"/>
        <v>0</v>
      </c>
      <c r="AD27" s="23" t="b">
        <f t="shared" si="5"/>
        <v>0</v>
      </c>
      <c r="AE27" s="23" t="b">
        <f>AND(E27&lt;&gt;'Povolené hodnoty'!$B$6,OR(SUM(G27,J27)&lt;&gt;SUM(N27:O27,R27:W27),SUM(H27,K27)&lt;&gt;SUM(P27:Q27,X27:AA27),COUNT(G27:H27,J27:K27)&lt;&gt;COUNT(N27:AA27)))</f>
        <v>0</v>
      </c>
      <c r="AF27" s="23" t="b">
        <f>AND(E27='Povolené hodnoty'!$B$6,$AF$5)</f>
        <v>0</v>
      </c>
    </row>
    <row r="28" spans="1:32" x14ac:dyDescent="0.2">
      <c r="A28" s="85">
        <f t="shared" si="1"/>
        <v>23</v>
      </c>
      <c r="B28" s="89">
        <v>43281</v>
      </c>
      <c r="C28" s="90" t="s">
        <v>127</v>
      </c>
      <c r="D28" s="79" t="s">
        <v>646</v>
      </c>
      <c r="E28" s="80" t="s">
        <v>45</v>
      </c>
      <c r="F28" s="81">
        <v>10</v>
      </c>
      <c r="G28" s="82"/>
      <c r="H28" s="83">
        <v>2500</v>
      </c>
      <c r="I28" s="49">
        <f t="shared" si="4"/>
        <v>4200</v>
      </c>
      <c r="J28" s="162"/>
      <c r="K28" s="163"/>
      <c r="L28" s="164">
        <f t="shared" si="2"/>
        <v>6000</v>
      </c>
      <c r="M28" s="50">
        <f t="shared" si="3"/>
        <v>23</v>
      </c>
      <c r="N28" s="47" t="str">
        <f>IF(AND(E28='Povolené hodnoty'!$B$4,F28=2),G28+J28,"")</f>
        <v/>
      </c>
      <c r="O28" s="49" t="str">
        <f>IF(AND(E28='Povolené hodnoty'!$B$4,F28=1),G28+J28,"")</f>
        <v/>
      </c>
      <c r="P28" s="47" t="str">
        <f>IF(AND(E28='Povolené hodnoty'!$B$4,F28=10),H28+K28,"")</f>
        <v/>
      </c>
      <c r="Q28" s="49" t="str">
        <f>IF(AND(E28='Povolené hodnoty'!$B$4,F28=9),H28+K28,"")</f>
        <v/>
      </c>
      <c r="R28" s="47" t="str">
        <f>IF(AND(E28&lt;&gt;'Povolené hodnoty'!$B$4,F28=2),G28+J28,"")</f>
        <v/>
      </c>
      <c r="S28" s="48" t="str">
        <f>IF(AND(E28&lt;&gt;'Povolené hodnoty'!$B$4,F28=3),G28+J28,"")</f>
        <v/>
      </c>
      <c r="T28" s="48" t="str">
        <f>IF(AND(E28&lt;&gt;'Povolené hodnoty'!$B$4,F28=4),G28+J28,"")</f>
        <v/>
      </c>
      <c r="U28" s="48" t="str">
        <f>IF(AND(E28&lt;&gt;'Povolené hodnoty'!$B$4,OR(F28="5a",F28="5b")),G28-H28+J28-K28,"")</f>
        <v/>
      </c>
      <c r="V28" s="48" t="str">
        <f>IF(AND(E28&lt;&gt;'Povolené hodnoty'!$B$4,F28=6),G28+J28,"")</f>
        <v/>
      </c>
      <c r="W28" s="49" t="str">
        <f>IF(AND(E28&lt;&gt;'Povolené hodnoty'!$B$4,F28=7),G28+J28,"")</f>
        <v/>
      </c>
      <c r="X28" s="47">
        <f>IF(AND(E28&lt;&gt;'Povolené hodnoty'!$B$4,F28=10),H28+K28,"")</f>
        <v>2500</v>
      </c>
      <c r="Y28" s="48" t="str">
        <f>IF(AND(E28&lt;&gt;'Povolené hodnoty'!$B$4,F28=11),H28+K28,"")</f>
        <v/>
      </c>
      <c r="Z28" s="48" t="str">
        <f>IF(AND(E28&lt;&gt;'Povolené hodnoty'!$B$4,F28=12),H28+K28,"")</f>
        <v/>
      </c>
      <c r="AA28" s="49" t="str">
        <f>IF(AND(E28&lt;&gt;'Povolené hodnoty'!$B$4,F28=13),H28+K28,"")</f>
        <v/>
      </c>
      <c r="AC28" s="23" t="b">
        <f t="shared" si="0"/>
        <v>0</v>
      </c>
      <c r="AD28" s="23" t="b">
        <f t="shared" si="5"/>
        <v>0</v>
      </c>
      <c r="AE28" s="23" t="b">
        <f>AND(E28&lt;&gt;'Povolené hodnoty'!$B$6,OR(SUM(G28,J28)&lt;&gt;SUM(N28:O28,R28:W28),SUM(H28,K28)&lt;&gt;SUM(P28:Q28,X28:AA28),COUNT(G28:H28,J28:K28)&lt;&gt;COUNT(N28:AA28)))</f>
        <v>0</v>
      </c>
      <c r="AF28" s="23" t="b">
        <f>AND(E28='Povolené hodnoty'!$B$6,$AF$5)</f>
        <v>0</v>
      </c>
    </row>
    <row r="29" spans="1:32" x14ac:dyDescent="0.2">
      <c r="A29" s="85">
        <f t="shared" si="1"/>
        <v>24</v>
      </c>
      <c r="B29" s="89">
        <v>43281</v>
      </c>
      <c r="C29" s="90" t="s">
        <v>128</v>
      </c>
      <c r="D29" s="79" t="s">
        <v>647</v>
      </c>
      <c r="E29" s="80" t="s">
        <v>45</v>
      </c>
      <c r="F29" s="81">
        <v>10</v>
      </c>
      <c r="G29" s="82"/>
      <c r="H29" s="83">
        <v>1100</v>
      </c>
      <c r="I29" s="49">
        <f t="shared" si="4"/>
        <v>3100</v>
      </c>
      <c r="J29" s="162"/>
      <c r="K29" s="163"/>
      <c r="L29" s="164">
        <f t="shared" si="2"/>
        <v>6000</v>
      </c>
      <c r="M29" s="50">
        <f t="shared" si="3"/>
        <v>24</v>
      </c>
      <c r="N29" s="47" t="str">
        <f>IF(AND(E29='Povolené hodnoty'!$B$4,F29=2),G29+J29,"")</f>
        <v/>
      </c>
      <c r="O29" s="49" t="str">
        <f>IF(AND(E29='Povolené hodnoty'!$B$4,F29=1),G29+J29,"")</f>
        <v/>
      </c>
      <c r="P29" s="47" t="str">
        <f>IF(AND(E29='Povolené hodnoty'!$B$4,F29=10),H29+K29,"")</f>
        <v/>
      </c>
      <c r="Q29" s="49" t="str">
        <f>IF(AND(E29='Povolené hodnoty'!$B$4,F29=9),H29+K29,"")</f>
        <v/>
      </c>
      <c r="R29" s="47" t="str">
        <f>IF(AND(E29&lt;&gt;'Povolené hodnoty'!$B$4,F29=2),G29+J29,"")</f>
        <v/>
      </c>
      <c r="S29" s="48" t="str">
        <f>IF(AND(E29&lt;&gt;'Povolené hodnoty'!$B$4,F29=3),G29+J29,"")</f>
        <v/>
      </c>
      <c r="T29" s="48" t="str">
        <f>IF(AND(E29&lt;&gt;'Povolené hodnoty'!$B$4,F29=4),G29+J29,"")</f>
        <v/>
      </c>
      <c r="U29" s="48" t="str">
        <f>IF(AND(E29&lt;&gt;'Povolené hodnoty'!$B$4,OR(F29="5a",F29="5b")),G29-H29+J29-K29,"")</f>
        <v/>
      </c>
      <c r="V29" s="48" t="str">
        <f>IF(AND(E29&lt;&gt;'Povolené hodnoty'!$B$4,F29=6),G29+J29,"")</f>
        <v/>
      </c>
      <c r="W29" s="49" t="str">
        <f>IF(AND(E29&lt;&gt;'Povolené hodnoty'!$B$4,F29=7),G29+J29,"")</f>
        <v/>
      </c>
      <c r="X29" s="47">
        <f>IF(AND(E29&lt;&gt;'Povolené hodnoty'!$B$4,F29=10),H29+K29,"")</f>
        <v>1100</v>
      </c>
      <c r="Y29" s="48" t="str">
        <f>IF(AND(E29&lt;&gt;'Povolené hodnoty'!$B$4,F29=11),H29+K29,"")</f>
        <v/>
      </c>
      <c r="Z29" s="48" t="str">
        <f>IF(AND(E29&lt;&gt;'Povolené hodnoty'!$B$4,F29=12),H29+K29,"")</f>
        <v/>
      </c>
      <c r="AA29" s="49" t="str">
        <f>IF(AND(E29&lt;&gt;'Povolené hodnoty'!$B$4,F29=13),H29+K29,"")</f>
        <v/>
      </c>
      <c r="AC29" s="23" t="b">
        <f t="shared" si="0"/>
        <v>0</v>
      </c>
      <c r="AD29" s="23" t="b">
        <f t="shared" si="5"/>
        <v>0</v>
      </c>
      <c r="AE29" s="23" t="b">
        <f>AND(E29&lt;&gt;'Povolené hodnoty'!$B$6,OR(SUM(G29,J29)&lt;&gt;SUM(N29:O29,R29:W29),SUM(H29,K29)&lt;&gt;SUM(P29:Q29,X29:AA29),COUNT(G29:H29,J29:K29)&lt;&gt;COUNT(N29:AA29)))</f>
        <v>0</v>
      </c>
      <c r="AF29" s="23" t="b">
        <f>AND(E29='Povolené hodnoty'!$B$6,$AF$5)</f>
        <v>0</v>
      </c>
    </row>
    <row r="30" spans="1:32" x14ac:dyDescent="0.2">
      <c r="A30" s="85">
        <f t="shared" si="1"/>
        <v>25</v>
      </c>
      <c r="B30" s="89">
        <v>43358</v>
      </c>
      <c r="C30" s="90" t="s">
        <v>136</v>
      </c>
      <c r="D30" s="79" t="s">
        <v>648</v>
      </c>
      <c r="E30" s="80" t="s">
        <v>44</v>
      </c>
      <c r="F30" s="81">
        <v>10</v>
      </c>
      <c r="G30" s="82"/>
      <c r="H30" s="83"/>
      <c r="I30" s="49">
        <f t="shared" si="4"/>
        <v>3100</v>
      </c>
      <c r="J30" s="162"/>
      <c r="K30" s="163">
        <v>500</v>
      </c>
      <c r="L30" s="164">
        <f t="shared" si="2"/>
        <v>5500</v>
      </c>
      <c r="M30" s="50">
        <f t="shared" si="3"/>
        <v>25</v>
      </c>
      <c r="N30" s="47" t="str">
        <f>IF(AND(E30='Povolené hodnoty'!$B$4,F30=2),G30+J30,"")</f>
        <v/>
      </c>
      <c r="O30" s="49" t="str">
        <f>IF(AND(E30='Povolené hodnoty'!$B$4,F30=1),G30+J30,"")</f>
        <v/>
      </c>
      <c r="P30" s="47">
        <f>IF(AND(E30='Povolené hodnoty'!$B$4,F30=10),H30+K30,"")</f>
        <v>500</v>
      </c>
      <c r="Q30" s="49" t="str">
        <f>IF(AND(E30='Povolené hodnoty'!$B$4,F30=9),H30+K30,"")</f>
        <v/>
      </c>
      <c r="R30" s="47" t="str">
        <f>IF(AND(E30&lt;&gt;'Povolené hodnoty'!$B$4,F30=2),G30+J30,"")</f>
        <v/>
      </c>
      <c r="S30" s="48" t="str">
        <f>IF(AND(E30&lt;&gt;'Povolené hodnoty'!$B$4,F30=3),G30+J30,"")</f>
        <v/>
      </c>
      <c r="T30" s="48" t="str">
        <f>IF(AND(E30&lt;&gt;'Povolené hodnoty'!$B$4,F30=4),G30+J30,"")</f>
        <v/>
      </c>
      <c r="U30" s="48" t="str">
        <f>IF(AND(E30&lt;&gt;'Povolené hodnoty'!$B$4,OR(F30="5a",F30="5b")),G30-H30+J30-K30,"")</f>
        <v/>
      </c>
      <c r="V30" s="48" t="str">
        <f>IF(AND(E30&lt;&gt;'Povolené hodnoty'!$B$4,F30=6),G30+J30,"")</f>
        <v/>
      </c>
      <c r="W30" s="49" t="str">
        <f>IF(AND(E30&lt;&gt;'Povolené hodnoty'!$B$4,F30=7),G30+J30,"")</f>
        <v/>
      </c>
      <c r="X30" s="47" t="str">
        <f>IF(AND(E30&lt;&gt;'Povolené hodnoty'!$B$4,F30=10),H30+K30,"")</f>
        <v/>
      </c>
      <c r="Y30" s="48" t="str">
        <f>IF(AND(E30&lt;&gt;'Povolené hodnoty'!$B$4,F30=11),H30+K30,"")</f>
        <v/>
      </c>
      <c r="Z30" s="48" t="str">
        <f>IF(AND(E30&lt;&gt;'Povolené hodnoty'!$B$4,F30=12),H30+K30,"")</f>
        <v/>
      </c>
      <c r="AA30" s="49" t="str">
        <f>IF(AND(E30&lt;&gt;'Povolené hodnoty'!$B$4,F30=13),H30+K30,"")</f>
        <v/>
      </c>
      <c r="AC30" s="23" t="b">
        <f t="shared" si="0"/>
        <v>0</v>
      </c>
      <c r="AD30" s="23" t="b">
        <f t="shared" si="5"/>
        <v>0</v>
      </c>
      <c r="AE30" s="23" t="b">
        <f>AND(E30&lt;&gt;'Povolené hodnoty'!$B$6,OR(SUM(G30,J30)&lt;&gt;SUM(N30:O30,R30:W30),SUM(H30,K30)&lt;&gt;SUM(P30:Q30,X30:AA30),COUNT(G30:H30,J30:K30)&lt;&gt;COUNT(N30:AA30)))</f>
        <v>0</v>
      </c>
      <c r="AF30" s="23" t="b">
        <f>AND(E30='Povolené hodnoty'!$B$6,$AF$5)</f>
        <v>0</v>
      </c>
    </row>
    <row r="31" spans="1:32" x14ac:dyDescent="0.2">
      <c r="A31" s="85">
        <f t="shared" si="1"/>
        <v>26</v>
      </c>
      <c r="B31" s="89">
        <v>43363</v>
      </c>
      <c r="C31" s="90" t="s">
        <v>129</v>
      </c>
      <c r="D31" s="79" t="s">
        <v>649</v>
      </c>
      <c r="E31" s="80" t="s">
        <v>44</v>
      </c>
      <c r="F31" s="81">
        <v>2</v>
      </c>
      <c r="G31" s="82">
        <v>525</v>
      </c>
      <c r="H31" s="83"/>
      <c r="I31" s="49">
        <f t="shared" si="4"/>
        <v>3625</v>
      </c>
      <c r="J31" s="162"/>
      <c r="K31" s="163"/>
      <c r="L31" s="164">
        <f t="shared" si="2"/>
        <v>5500</v>
      </c>
      <c r="M31" s="50">
        <f t="shared" si="3"/>
        <v>26</v>
      </c>
      <c r="N31" s="47">
        <f>IF(AND(E31='Povolené hodnoty'!$B$4,F31=2),G31+J31,"")</f>
        <v>525</v>
      </c>
      <c r="O31" s="49" t="str">
        <f>IF(AND(E31='Povolené hodnoty'!$B$4,F31=1),G31+J31,"")</f>
        <v/>
      </c>
      <c r="P31" s="47" t="str">
        <f>IF(AND(E31='Povolené hodnoty'!$B$4,F31=10),H31+K31,"")</f>
        <v/>
      </c>
      <c r="Q31" s="49" t="str">
        <f>IF(AND(E31='Povolené hodnoty'!$B$4,F31=9),H31+K31,"")</f>
        <v/>
      </c>
      <c r="R31" s="47" t="str">
        <f>IF(AND(E31&lt;&gt;'Povolené hodnoty'!$B$4,F31=2),G31+J31,"")</f>
        <v/>
      </c>
      <c r="S31" s="48" t="str">
        <f>IF(AND(E31&lt;&gt;'Povolené hodnoty'!$B$4,F31=3),G31+J31,"")</f>
        <v/>
      </c>
      <c r="T31" s="48" t="str">
        <f>IF(AND(E31&lt;&gt;'Povolené hodnoty'!$B$4,F31=4),G31+J31,"")</f>
        <v/>
      </c>
      <c r="U31" s="48" t="str">
        <f>IF(AND(E31&lt;&gt;'Povolené hodnoty'!$B$4,OR(F31="5a",F31="5b")),G31-H31+J31-K31,"")</f>
        <v/>
      </c>
      <c r="V31" s="48" t="str">
        <f>IF(AND(E31&lt;&gt;'Povolené hodnoty'!$B$4,F31=6),G31+J31,"")</f>
        <v/>
      </c>
      <c r="W31" s="49" t="str">
        <f>IF(AND(E31&lt;&gt;'Povolené hodnoty'!$B$4,F31=7),G31+J31,"")</f>
        <v/>
      </c>
      <c r="X31" s="47" t="str">
        <f>IF(AND(E31&lt;&gt;'Povolené hodnoty'!$B$4,F31=10),H31+K31,"")</f>
        <v/>
      </c>
      <c r="Y31" s="48" t="str">
        <f>IF(AND(E31&lt;&gt;'Povolené hodnoty'!$B$4,F31=11),H31+K31,"")</f>
        <v/>
      </c>
      <c r="Z31" s="48" t="str">
        <f>IF(AND(E31&lt;&gt;'Povolené hodnoty'!$B$4,F31=12),H31+K31,"")</f>
        <v/>
      </c>
      <c r="AA31" s="49" t="str">
        <f>IF(AND(E31&lt;&gt;'Povolené hodnoty'!$B$4,F31=13),H31+K31,"")</f>
        <v/>
      </c>
      <c r="AC31" s="23" t="b">
        <f t="shared" si="0"/>
        <v>0</v>
      </c>
      <c r="AD31" s="23" t="b">
        <f t="shared" si="5"/>
        <v>0</v>
      </c>
      <c r="AE31" s="23" t="b">
        <f>AND(E31&lt;&gt;'Povolené hodnoty'!$B$6,OR(SUM(G31,J31)&lt;&gt;SUM(N31:O31,R31:W31),SUM(H31,K31)&lt;&gt;SUM(P31:Q31,X31:AA31),COUNT(G31:H31,J31:K31)&lt;&gt;COUNT(N31:AA31)))</f>
        <v>0</v>
      </c>
      <c r="AF31" s="23" t="b">
        <f>AND(E31='Povolené hodnoty'!$B$6,$AF$5)</f>
        <v>0</v>
      </c>
    </row>
    <row r="32" spans="1:32" x14ac:dyDescent="0.2">
      <c r="A32" s="85">
        <f t="shared" si="1"/>
        <v>27</v>
      </c>
      <c r="B32" s="89">
        <v>43404</v>
      </c>
      <c r="C32" s="90" t="s">
        <v>137</v>
      </c>
      <c r="D32" s="79" t="s">
        <v>650</v>
      </c>
      <c r="E32" s="80" t="s">
        <v>67</v>
      </c>
      <c r="F32" s="81">
        <v>6</v>
      </c>
      <c r="G32" s="82"/>
      <c r="H32" s="83"/>
      <c r="I32" s="49">
        <f t="shared" ref="I32:I44" si="6">I31+G32-H32</f>
        <v>3625</v>
      </c>
      <c r="J32" s="162">
        <v>3000</v>
      </c>
      <c r="K32" s="163"/>
      <c r="L32" s="164">
        <f t="shared" ref="L32:L44" si="7">L31+J32-K32</f>
        <v>8500</v>
      </c>
      <c r="M32" s="50">
        <f t="shared" ref="M32:M44" si="8">A32</f>
        <v>27</v>
      </c>
      <c r="N32" s="47" t="str">
        <f>IF(AND(E32='Povolené hodnoty'!$B$4,F32=2),G32+J32,"")</f>
        <v/>
      </c>
      <c r="O32" s="49" t="str">
        <f>IF(AND(E32='Povolené hodnoty'!$B$4,F32=1),G32+J32,"")</f>
        <v/>
      </c>
      <c r="P32" s="47" t="str">
        <f>IF(AND(E32='Povolené hodnoty'!$B$4,F32=10),H32+K32,"")</f>
        <v/>
      </c>
      <c r="Q32" s="49" t="str">
        <f>IF(AND(E32='Povolené hodnoty'!$B$4,F32=9),H32+K32,"")</f>
        <v/>
      </c>
      <c r="R32" s="47" t="str">
        <f>IF(AND(E32&lt;&gt;'Povolené hodnoty'!$B$4,F32=2),G32+J32,"")</f>
        <v/>
      </c>
      <c r="S32" s="48" t="str">
        <f>IF(AND(E32&lt;&gt;'Povolené hodnoty'!$B$4,F32=3),G32+J32,"")</f>
        <v/>
      </c>
      <c r="T32" s="48" t="str">
        <f>IF(AND(E32&lt;&gt;'Povolené hodnoty'!$B$4,F32=4),G32+J32,"")</f>
        <v/>
      </c>
      <c r="U32" s="48" t="str">
        <f>IF(AND(E32&lt;&gt;'Povolené hodnoty'!$B$4,OR(F32="5a",F32="5b")),G32-H32+J32-K32,"")</f>
        <v/>
      </c>
      <c r="V32" s="48">
        <f>IF(AND(E32&lt;&gt;'Povolené hodnoty'!$B$4,F32=6),G32+J32,"")</f>
        <v>3000</v>
      </c>
      <c r="W32" s="49" t="str">
        <f>IF(AND(E32&lt;&gt;'Povolené hodnoty'!$B$4,F32=7),G32+J32,"")</f>
        <v/>
      </c>
      <c r="X32" s="47" t="str">
        <f>IF(AND(E32&lt;&gt;'Povolené hodnoty'!$B$4,F32=10),H32+K32,"")</f>
        <v/>
      </c>
      <c r="Y32" s="48" t="str">
        <f>IF(AND(E32&lt;&gt;'Povolené hodnoty'!$B$4,F32=11),H32+K32,"")</f>
        <v/>
      </c>
      <c r="Z32" s="48" t="str">
        <f>IF(AND(E32&lt;&gt;'Povolené hodnoty'!$B$4,F32=12),H32+K32,"")</f>
        <v/>
      </c>
      <c r="AA32" s="49" t="str">
        <f>IF(AND(E32&lt;&gt;'Povolené hodnoty'!$B$4,F32=13),H32+K32,"")</f>
        <v/>
      </c>
      <c r="AC32" s="23" t="b">
        <f t="shared" si="0"/>
        <v>0</v>
      </c>
      <c r="AD32" s="23" t="b">
        <f t="shared" si="5"/>
        <v>0</v>
      </c>
      <c r="AE32" s="23" t="b">
        <f>AND(E32&lt;&gt;'Povolené hodnoty'!$B$6,OR(SUM(G32,J32)&lt;&gt;SUM(N32:O32,R32:W32),SUM(H32,K32)&lt;&gt;SUM(P32:Q32,X32:AA32),COUNT(G32:H32,J32:K32)&lt;&gt;COUNT(N32:AA32)))</f>
        <v>0</v>
      </c>
      <c r="AF32" s="23" t="b">
        <f>AND(E32='Povolené hodnoty'!$B$6,$AF$5)</f>
        <v>0</v>
      </c>
    </row>
    <row r="33" spans="1:32" x14ac:dyDescent="0.2">
      <c r="A33" s="85">
        <f t="shared" si="1"/>
        <v>28</v>
      </c>
      <c r="B33" s="89">
        <v>43419</v>
      </c>
      <c r="C33" s="90" t="s">
        <v>130</v>
      </c>
      <c r="D33" s="79" t="s">
        <v>651</v>
      </c>
      <c r="E33" s="80" t="s">
        <v>45</v>
      </c>
      <c r="F33" s="81">
        <v>10</v>
      </c>
      <c r="G33" s="82"/>
      <c r="H33" s="83">
        <v>150</v>
      </c>
      <c r="I33" s="49">
        <f t="shared" si="6"/>
        <v>3475</v>
      </c>
      <c r="J33" s="162"/>
      <c r="K33" s="163"/>
      <c r="L33" s="164">
        <f t="shared" si="7"/>
        <v>8500</v>
      </c>
      <c r="M33" s="50">
        <f t="shared" si="8"/>
        <v>28</v>
      </c>
      <c r="N33" s="47" t="str">
        <f>IF(AND(E33='Povolené hodnoty'!$B$4,F33=2),G33+J33,"")</f>
        <v/>
      </c>
      <c r="O33" s="49" t="str">
        <f>IF(AND(E33='Povolené hodnoty'!$B$4,F33=1),G33+J33,"")</f>
        <v/>
      </c>
      <c r="P33" s="47" t="str">
        <f>IF(AND(E33='Povolené hodnoty'!$B$4,F33=10),H33+K33,"")</f>
        <v/>
      </c>
      <c r="Q33" s="49" t="str">
        <f>IF(AND(E33='Povolené hodnoty'!$B$4,F33=9),H33+K33,"")</f>
        <v/>
      </c>
      <c r="R33" s="47" t="str">
        <f>IF(AND(E33&lt;&gt;'Povolené hodnoty'!$B$4,F33=2),G33+J33,"")</f>
        <v/>
      </c>
      <c r="S33" s="48" t="str">
        <f>IF(AND(E33&lt;&gt;'Povolené hodnoty'!$B$4,F33=3),G33+J33,"")</f>
        <v/>
      </c>
      <c r="T33" s="48" t="str">
        <f>IF(AND(E33&lt;&gt;'Povolené hodnoty'!$B$4,F33=4),G33+J33,"")</f>
        <v/>
      </c>
      <c r="U33" s="48" t="str">
        <f>IF(AND(E33&lt;&gt;'Povolené hodnoty'!$B$4,OR(F33="5a",F33="5b")),G33-H33+J33-K33,"")</f>
        <v/>
      </c>
      <c r="V33" s="48" t="str">
        <f>IF(AND(E33&lt;&gt;'Povolené hodnoty'!$B$4,F33=6),G33+J33,"")</f>
        <v/>
      </c>
      <c r="W33" s="49" t="str">
        <f>IF(AND(E33&lt;&gt;'Povolené hodnoty'!$B$4,F33=7),G33+J33,"")</f>
        <v/>
      </c>
      <c r="X33" s="47">
        <f>IF(AND(E33&lt;&gt;'Povolené hodnoty'!$B$4,F33=10),H33+K33,"")</f>
        <v>150</v>
      </c>
      <c r="Y33" s="48" t="str">
        <f>IF(AND(E33&lt;&gt;'Povolené hodnoty'!$B$4,F33=11),H33+K33,"")</f>
        <v/>
      </c>
      <c r="Z33" s="48" t="str">
        <f>IF(AND(E33&lt;&gt;'Povolené hodnoty'!$B$4,F33=12),H33+K33,"")</f>
        <v/>
      </c>
      <c r="AA33" s="49" t="str">
        <f>IF(AND(E33&lt;&gt;'Povolené hodnoty'!$B$4,F33=13),H33+K33,"")</f>
        <v/>
      </c>
      <c r="AC33" s="23" t="b">
        <f t="shared" si="0"/>
        <v>0</v>
      </c>
      <c r="AD33" s="23" t="b">
        <f t="shared" si="5"/>
        <v>0</v>
      </c>
      <c r="AE33" s="23" t="b">
        <f>AND(E33&lt;&gt;'Povolené hodnoty'!$B$6,OR(SUM(G33,J33)&lt;&gt;SUM(N33:O33,R33:W33),SUM(H33,K33)&lt;&gt;SUM(P33:Q33,X33:AA33),COUNT(G33:H33,J33:K33)&lt;&gt;COUNT(N33:AA33)))</f>
        <v>0</v>
      </c>
      <c r="AF33" s="23" t="b">
        <f>AND(E33='Povolené hodnoty'!$B$6,$AF$5)</f>
        <v>0</v>
      </c>
    </row>
    <row r="34" spans="1:32" x14ac:dyDescent="0.2">
      <c r="A34" s="85">
        <f t="shared" si="1"/>
        <v>29</v>
      </c>
      <c r="B34" s="89">
        <v>43424</v>
      </c>
      <c r="C34" s="90" t="s">
        <v>131</v>
      </c>
      <c r="D34" s="79" t="s">
        <v>652</v>
      </c>
      <c r="E34" s="80" t="s">
        <v>44</v>
      </c>
      <c r="F34" s="81">
        <v>1</v>
      </c>
      <c r="G34" s="82">
        <v>1000</v>
      </c>
      <c r="H34" s="83"/>
      <c r="I34" s="49">
        <f t="shared" si="6"/>
        <v>4475</v>
      </c>
      <c r="J34" s="162"/>
      <c r="K34" s="163"/>
      <c r="L34" s="164">
        <f t="shared" si="7"/>
        <v>8500</v>
      </c>
      <c r="M34" s="50">
        <f t="shared" si="8"/>
        <v>29</v>
      </c>
      <c r="N34" s="47" t="str">
        <f>IF(AND(E34='Povolené hodnoty'!$B$4,F34=2),G34+J34,"")</f>
        <v/>
      </c>
      <c r="O34" s="49">
        <f>IF(AND(E34='Povolené hodnoty'!$B$4,F34=1),G34+J34,"")</f>
        <v>1000</v>
      </c>
      <c r="P34" s="47" t="str">
        <f>IF(AND(E34='Povolené hodnoty'!$B$4,F34=10),H34+K34,"")</f>
        <v/>
      </c>
      <c r="Q34" s="49" t="str">
        <f>IF(AND(E34='Povolené hodnoty'!$B$4,F34=9),H34+K34,"")</f>
        <v/>
      </c>
      <c r="R34" s="47" t="str">
        <f>IF(AND(E34&lt;&gt;'Povolené hodnoty'!$B$4,F34=2),G34+J34,"")</f>
        <v/>
      </c>
      <c r="S34" s="48" t="str">
        <f>IF(AND(E34&lt;&gt;'Povolené hodnoty'!$B$4,F34=3),G34+J34,"")</f>
        <v/>
      </c>
      <c r="T34" s="48" t="str">
        <f>IF(AND(E34&lt;&gt;'Povolené hodnoty'!$B$4,F34=4),G34+J34,"")</f>
        <v/>
      </c>
      <c r="U34" s="48" t="str">
        <f>IF(AND(E34&lt;&gt;'Povolené hodnoty'!$B$4,OR(F34="5a",F34="5b")),G34-H34+J34-K34,"")</f>
        <v/>
      </c>
      <c r="V34" s="48" t="str">
        <f>IF(AND(E34&lt;&gt;'Povolené hodnoty'!$B$4,F34=6),G34+J34,"")</f>
        <v/>
      </c>
      <c r="W34" s="49" t="str">
        <f>IF(AND(E34&lt;&gt;'Povolené hodnoty'!$B$4,F34=7),G34+J34,"")</f>
        <v/>
      </c>
      <c r="X34" s="47" t="str">
        <f>IF(AND(E34&lt;&gt;'Povolené hodnoty'!$B$4,F34=10),H34+K34,"")</f>
        <v/>
      </c>
      <c r="Y34" s="48" t="str">
        <f>IF(AND(E34&lt;&gt;'Povolené hodnoty'!$B$4,F34=11),H34+K34,"")</f>
        <v/>
      </c>
      <c r="Z34" s="48" t="str">
        <f>IF(AND(E34&lt;&gt;'Povolené hodnoty'!$B$4,F34=12),H34+K34,"")</f>
        <v/>
      </c>
      <c r="AA34" s="49" t="str">
        <f>IF(AND(E34&lt;&gt;'Povolené hodnoty'!$B$4,F34=13),H34+K34,"")</f>
        <v/>
      </c>
      <c r="AC34" s="23" t="b">
        <f t="shared" si="0"/>
        <v>0</v>
      </c>
      <c r="AD34" s="23" t="b">
        <f t="shared" si="5"/>
        <v>0</v>
      </c>
      <c r="AE34" s="23" t="b">
        <f>AND(E34&lt;&gt;'Povolené hodnoty'!$B$6,OR(SUM(G34,J34)&lt;&gt;SUM(N34:O34,R34:W34),SUM(H34,K34)&lt;&gt;SUM(P34:Q34,X34:AA34),COUNT(G34:H34,J34:K34)&lt;&gt;COUNT(N34:AA34)))</f>
        <v>0</v>
      </c>
      <c r="AF34" s="23" t="b">
        <f>AND(E34='Povolené hodnoty'!$B$6,$AF$5)</f>
        <v>0</v>
      </c>
    </row>
    <row r="35" spans="1:32" x14ac:dyDescent="0.2">
      <c r="A35" s="85">
        <f t="shared" si="1"/>
        <v>30</v>
      </c>
      <c r="B35" s="89">
        <v>43434</v>
      </c>
      <c r="C35" s="90" t="s">
        <v>138</v>
      </c>
      <c r="D35" s="79" t="s">
        <v>653</v>
      </c>
      <c r="E35" s="80" t="s">
        <v>45</v>
      </c>
      <c r="F35" s="81">
        <v>4</v>
      </c>
      <c r="G35" s="82"/>
      <c r="H35" s="83"/>
      <c r="I35" s="49">
        <f t="shared" si="6"/>
        <v>4475</v>
      </c>
      <c r="J35" s="162">
        <v>50</v>
      </c>
      <c r="K35" s="163"/>
      <c r="L35" s="164">
        <f t="shared" si="7"/>
        <v>8550</v>
      </c>
      <c r="M35" s="50">
        <f t="shared" si="8"/>
        <v>30</v>
      </c>
      <c r="N35" s="47" t="str">
        <f>IF(AND(E35='Povolené hodnoty'!$B$4,F35=2),G35+J35,"")</f>
        <v/>
      </c>
      <c r="O35" s="49" t="str">
        <f>IF(AND(E35='Povolené hodnoty'!$B$4,F35=1),G35+J35,"")</f>
        <v/>
      </c>
      <c r="P35" s="47" t="str">
        <f>IF(AND(E35='Povolené hodnoty'!$B$4,F35=10),H35+K35,"")</f>
        <v/>
      </c>
      <c r="Q35" s="49" t="str">
        <f>IF(AND(E35='Povolené hodnoty'!$B$4,F35=9),H35+K35,"")</f>
        <v/>
      </c>
      <c r="R35" s="47" t="str">
        <f>IF(AND(E35&lt;&gt;'Povolené hodnoty'!$B$4,F35=2),G35+J35,"")</f>
        <v/>
      </c>
      <c r="S35" s="48" t="str">
        <f>IF(AND(E35&lt;&gt;'Povolené hodnoty'!$B$4,F35=3),G35+J35,"")</f>
        <v/>
      </c>
      <c r="T35" s="48">
        <f>IF(AND(E35&lt;&gt;'Povolené hodnoty'!$B$4,F35=4),G35+J35,"")</f>
        <v>50</v>
      </c>
      <c r="U35" s="48" t="str">
        <f>IF(AND(E35&lt;&gt;'Povolené hodnoty'!$B$4,OR(F35="5a",F35="5b")),G35-H35+J35-K35,"")</f>
        <v/>
      </c>
      <c r="V35" s="48" t="str">
        <f>IF(AND(E35&lt;&gt;'Povolené hodnoty'!$B$4,F35=6),G35+J35,"")</f>
        <v/>
      </c>
      <c r="W35" s="49" t="str">
        <f>IF(AND(E35&lt;&gt;'Povolené hodnoty'!$B$4,F35=7),G35+J35,"")</f>
        <v/>
      </c>
      <c r="X35" s="47" t="str">
        <f>IF(AND(E35&lt;&gt;'Povolené hodnoty'!$B$4,F35=10),H35+K35,"")</f>
        <v/>
      </c>
      <c r="Y35" s="48" t="str">
        <f>IF(AND(E35&lt;&gt;'Povolené hodnoty'!$B$4,F35=11),H35+K35,"")</f>
        <v/>
      </c>
      <c r="Z35" s="48" t="str">
        <f>IF(AND(E35&lt;&gt;'Povolené hodnoty'!$B$4,F35=12),H35+K35,"")</f>
        <v/>
      </c>
      <c r="AA35" s="49" t="str">
        <f>IF(AND(E35&lt;&gt;'Povolené hodnoty'!$B$4,F35=13),H35+K35,"")</f>
        <v/>
      </c>
      <c r="AC35" s="23" t="b">
        <f t="shared" si="0"/>
        <v>0</v>
      </c>
      <c r="AD35" s="23" t="b">
        <f t="shared" si="5"/>
        <v>0</v>
      </c>
      <c r="AE35" s="23" t="b">
        <f>AND(E35&lt;&gt;'Povolené hodnoty'!$B$6,OR(SUM(G35,J35)&lt;&gt;SUM(N35:O35,R35:W35),SUM(H35,K35)&lt;&gt;SUM(P35:Q35,X35:AA35),COUNT(G35:H35,J35:K35)&lt;&gt;COUNT(N35:AA35)))</f>
        <v>0</v>
      </c>
      <c r="AF35" s="23" t="b">
        <f>AND(E35='Povolené hodnoty'!$B$6,$AF$5)</f>
        <v>0</v>
      </c>
    </row>
    <row r="36" spans="1:32" x14ac:dyDescent="0.2">
      <c r="A36" s="85">
        <f t="shared" si="1"/>
        <v>31</v>
      </c>
      <c r="B36" s="89">
        <v>43439</v>
      </c>
      <c r="C36" s="90" t="s">
        <v>139</v>
      </c>
      <c r="D36" s="79" t="s">
        <v>654</v>
      </c>
      <c r="E36" s="80" t="s">
        <v>45</v>
      </c>
      <c r="F36" s="81" t="s">
        <v>47</v>
      </c>
      <c r="G36" s="82"/>
      <c r="H36" s="83"/>
      <c r="I36" s="49">
        <f t="shared" si="6"/>
        <v>4475</v>
      </c>
      <c r="J36" s="162">
        <v>2500</v>
      </c>
      <c r="K36" s="163"/>
      <c r="L36" s="164">
        <f t="shared" si="7"/>
        <v>11050</v>
      </c>
      <c r="M36" s="50">
        <f t="shared" si="8"/>
        <v>31</v>
      </c>
      <c r="N36" s="47" t="str">
        <f>IF(AND(E36='Povolené hodnoty'!$B$4,F36=2),G36+J36,"")</f>
        <v/>
      </c>
      <c r="O36" s="49" t="str">
        <f>IF(AND(E36='Povolené hodnoty'!$B$4,F36=1),G36+J36,"")</f>
        <v/>
      </c>
      <c r="P36" s="47" t="str">
        <f>IF(AND(E36='Povolené hodnoty'!$B$4,F36=10),H36+K36,"")</f>
        <v/>
      </c>
      <c r="Q36" s="49" t="str">
        <f>IF(AND(E36='Povolené hodnoty'!$B$4,F36=9),H36+K36,"")</f>
        <v/>
      </c>
      <c r="R36" s="47" t="str">
        <f>IF(AND(E36&lt;&gt;'Povolené hodnoty'!$B$4,F36=2),G36+J36,"")</f>
        <v/>
      </c>
      <c r="S36" s="48" t="str">
        <f>IF(AND(E36&lt;&gt;'Povolené hodnoty'!$B$4,F36=3),G36+J36,"")</f>
        <v/>
      </c>
      <c r="T36" s="48" t="str">
        <f>IF(AND(E36&lt;&gt;'Povolené hodnoty'!$B$4,F36=4),G36+J36,"")</f>
        <v/>
      </c>
      <c r="U36" s="48">
        <f>IF(AND(E36&lt;&gt;'Povolené hodnoty'!$B$4,OR(F36="5a",F36="5b")),G36-H36+J36-K36,"")</f>
        <v>2500</v>
      </c>
      <c r="V36" s="48" t="str">
        <f>IF(AND(E36&lt;&gt;'Povolené hodnoty'!$B$4,F36=6),G36+J36,"")</f>
        <v/>
      </c>
      <c r="W36" s="49" t="str">
        <f>IF(AND(E36&lt;&gt;'Povolené hodnoty'!$B$4,F36=7),G36+J36,"")</f>
        <v/>
      </c>
      <c r="X36" s="47" t="str">
        <f>IF(AND(E36&lt;&gt;'Povolené hodnoty'!$B$4,F36=10),H36+K36,"")</f>
        <v/>
      </c>
      <c r="Y36" s="48" t="str">
        <f>IF(AND(E36&lt;&gt;'Povolené hodnoty'!$B$4,F36=11),H36+K36,"")</f>
        <v/>
      </c>
      <c r="Z36" s="48" t="str">
        <f>IF(AND(E36&lt;&gt;'Povolené hodnoty'!$B$4,F36=12),H36+K36,"")</f>
        <v/>
      </c>
      <c r="AA36" s="49" t="str">
        <f>IF(AND(E36&lt;&gt;'Povolené hodnoty'!$B$4,F36=13),H36+K36,"")</f>
        <v/>
      </c>
      <c r="AC36" s="23" t="b">
        <f t="shared" si="0"/>
        <v>0</v>
      </c>
      <c r="AD36" s="23" t="b">
        <f t="shared" si="5"/>
        <v>0</v>
      </c>
      <c r="AE36" s="23" t="b">
        <f>AND(E36&lt;&gt;'Povolené hodnoty'!$B$6,OR(SUM(G36,J36)&lt;&gt;SUM(N36:O36,R36:W36),SUM(H36,K36)&lt;&gt;SUM(P36:Q36,X36:AA36),COUNT(G36:H36,J36:K36)&lt;&gt;COUNT(N36:AA36)))</f>
        <v>0</v>
      </c>
      <c r="AF36" s="23" t="b">
        <f>AND(E36='Povolené hodnoty'!$B$6,$AF$5)</f>
        <v>0</v>
      </c>
    </row>
    <row r="37" spans="1:32" x14ac:dyDescent="0.2">
      <c r="A37" s="85">
        <f t="shared" si="1"/>
        <v>32</v>
      </c>
      <c r="B37" s="89">
        <v>43447</v>
      </c>
      <c r="C37" s="90" t="s">
        <v>132</v>
      </c>
      <c r="D37" s="79" t="s">
        <v>655</v>
      </c>
      <c r="E37" s="80" t="s">
        <v>45</v>
      </c>
      <c r="F37" s="81">
        <v>10</v>
      </c>
      <c r="G37" s="82"/>
      <c r="H37" s="83">
        <v>850</v>
      </c>
      <c r="I37" s="49">
        <f t="shared" si="6"/>
        <v>3625</v>
      </c>
      <c r="J37" s="162"/>
      <c r="K37" s="163"/>
      <c r="L37" s="164">
        <f t="shared" si="7"/>
        <v>11050</v>
      </c>
      <c r="M37" s="50">
        <f t="shared" si="8"/>
        <v>32</v>
      </c>
      <c r="N37" s="47" t="str">
        <f>IF(AND(E37='Povolené hodnoty'!$B$4,F37=2),G37+J37,"")</f>
        <v/>
      </c>
      <c r="O37" s="49" t="str">
        <f>IF(AND(E37='Povolené hodnoty'!$B$4,F37=1),G37+J37,"")</f>
        <v/>
      </c>
      <c r="P37" s="47" t="str">
        <f>IF(AND(E37='Povolené hodnoty'!$B$4,F37=10),H37+K37,"")</f>
        <v/>
      </c>
      <c r="Q37" s="49" t="str">
        <f>IF(AND(E37='Povolené hodnoty'!$B$4,F37=9),H37+K37,"")</f>
        <v/>
      </c>
      <c r="R37" s="47" t="str">
        <f>IF(AND(E37&lt;&gt;'Povolené hodnoty'!$B$4,F37=2),G37+J37,"")</f>
        <v/>
      </c>
      <c r="S37" s="48" t="str">
        <f>IF(AND(E37&lt;&gt;'Povolené hodnoty'!$B$4,F37=3),G37+J37,"")</f>
        <v/>
      </c>
      <c r="T37" s="48" t="str">
        <f>IF(AND(E37&lt;&gt;'Povolené hodnoty'!$B$4,F37=4),G37+J37,"")</f>
        <v/>
      </c>
      <c r="U37" s="48" t="str">
        <f>IF(AND(E37&lt;&gt;'Povolené hodnoty'!$B$4,OR(F37="5a",F37="5b")),G37-H37+J37-K37,"")</f>
        <v/>
      </c>
      <c r="V37" s="48" t="str">
        <f>IF(AND(E37&lt;&gt;'Povolené hodnoty'!$B$4,F37=6),G37+J37,"")</f>
        <v/>
      </c>
      <c r="W37" s="49" t="str">
        <f>IF(AND(E37&lt;&gt;'Povolené hodnoty'!$B$4,F37=7),G37+J37,"")</f>
        <v/>
      </c>
      <c r="X37" s="47">
        <f>IF(AND(E37&lt;&gt;'Povolené hodnoty'!$B$4,F37=10),H37+K37,"")</f>
        <v>850</v>
      </c>
      <c r="Y37" s="48" t="str">
        <f>IF(AND(E37&lt;&gt;'Povolené hodnoty'!$B$4,F37=11),H37+K37,"")</f>
        <v/>
      </c>
      <c r="Z37" s="48" t="str">
        <f>IF(AND(E37&lt;&gt;'Povolené hodnoty'!$B$4,F37=12),H37+K37,"")</f>
        <v/>
      </c>
      <c r="AA37" s="49" t="str">
        <f>IF(AND(E37&lt;&gt;'Povolené hodnoty'!$B$4,F37=13),H37+K37,"")</f>
        <v/>
      </c>
      <c r="AC37" s="23" t="b">
        <f t="shared" si="0"/>
        <v>0</v>
      </c>
      <c r="AD37" s="23" t="b">
        <f t="shared" si="5"/>
        <v>0</v>
      </c>
      <c r="AE37" s="23" t="b">
        <f>AND(E37&lt;&gt;'Povolené hodnoty'!$B$6,OR(SUM(G37,J37)&lt;&gt;SUM(N37:O37,R37:W37),SUM(H37,K37)&lt;&gt;SUM(P37:Q37,X37:AA37),COUNT(G37:H37,J37:K37)&lt;&gt;COUNT(N37:AA37)))</f>
        <v>0</v>
      </c>
      <c r="AF37" s="23" t="b">
        <f>AND(E37='Povolené hodnoty'!$B$6,$AF$5)</f>
        <v>0</v>
      </c>
    </row>
    <row r="38" spans="1:32" x14ac:dyDescent="0.2">
      <c r="A38" s="85">
        <f t="shared" si="1"/>
        <v>33</v>
      </c>
      <c r="B38" s="89">
        <v>43456</v>
      </c>
      <c r="C38" s="90" t="s">
        <v>140</v>
      </c>
      <c r="D38" s="79" t="s">
        <v>656</v>
      </c>
      <c r="E38" s="80" t="s">
        <v>45</v>
      </c>
      <c r="F38" s="81">
        <v>10</v>
      </c>
      <c r="G38" s="82"/>
      <c r="H38" s="83"/>
      <c r="I38" s="49">
        <f t="shared" si="6"/>
        <v>3625</v>
      </c>
      <c r="J38" s="162"/>
      <c r="K38" s="163">
        <v>150</v>
      </c>
      <c r="L38" s="164">
        <f t="shared" si="7"/>
        <v>10900</v>
      </c>
      <c r="M38" s="50">
        <f t="shared" si="8"/>
        <v>33</v>
      </c>
      <c r="N38" s="47" t="str">
        <f>IF(AND(E38='Povolené hodnoty'!$B$4,F38=2),G38+J38,"")</f>
        <v/>
      </c>
      <c r="O38" s="49" t="str">
        <f>IF(AND(E38='Povolené hodnoty'!$B$4,F38=1),G38+J38,"")</f>
        <v/>
      </c>
      <c r="P38" s="47" t="str">
        <f>IF(AND(E38='Povolené hodnoty'!$B$4,F38=10),H38+K38,"")</f>
        <v/>
      </c>
      <c r="Q38" s="49" t="str">
        <f>IF(AND(E38='Povolené hodnoty'!$B$4,F38=9),H38+K38,"")</f>
        <v/>
      </c>
      <c r="R38" s="47" t="str">
        <f>IF(AND(E38&lt;&gt;'Povolené hodnoty'!$B$4,F38=2),G38+J38,"")</f>
        <v/>
      </c>
      <c r="S38" s="48" t="str">
        <f>IF(AND(E38&lt;&gt;'Povolené hodnoty'!$B$4,F38=3),G38+J38,"")</f>
        <v/>
      </c>
      <c r="T38" s="48" t="str">
        <f>IF(AND(E38&lt;&gt;'Povolené hodnoty'!$B$4,F38=4),G38+J38,"")</f>
        <v/>
      </c>
      <c r="U38" s="48" t="str">
        <f>IF(AND(E38&lt;&gt;'Povolené hodnoty'!$B$4,OR(F38="5a",F38="5b")),G38-H38+J38-K38,"")</f>
        <v/>
      </c>
      <c r="V38" s="48" t="str">
        <f>IF(AND(E38&lt;&gt;'Povolené hodnoty'!$B$4,F38=6),G38+J38,"")</f>
        <v/>
      </c>
      <c r="W38" s="49" t="str">
        <f>IF(AND(E38&lt;&gt;'Povolené hodnoty'!$B$4,F38=7),G38+J38,"")</f>
        <v/>
      </c>
      <c r="X38" s="47">
        <f>IF(AND(E38&lt;&gt;'Povolené hodnoty'!$B$4,F38=10),H38+K38,"")</f>
        <v>150</v>
      </c>
      <c r="Y38" s="48" t="str">
        <f>IF(AND(E38&lt;&gt;'Povolené hodnoty'!$B$4,F38=11),H38+K38,"")</f>
        <v/>
      </c>
      <c r="Z38" s="48" t="str">
        <f>IF(AND(E38&lt;&gt;'Povolené hodnoty'!$B$4,F38=12),H38+K38,"")</f>
        <v/>
      </c>
      <c r="AA38" s="49" t="str">
        <f>IF(AND(E38&lt;&gt;'Povolené hodnoty'!$B$4,F38=13),H38+K38,"")</f>
        <v/>
      </c>
      <c r="AC38" s="23" t="b">
        <f t="shared" si="0"/>
        <v>0</v>
      </c>
      <c r="AD38" s="23" t="b">
        <f t="shared" si="5"/>
        <v>0</v>
      </c>
      <c r="AE38" s="23" t="b">
        <f>AND(E38&lt;&gt;'Povolené hodnoty'!$B$6,OR(SUM(G38,J38)&lt;&gt;SUM(N38:O38,R38:W38),SUM(H38,K38)&lt;&gt;SUM(P38:Q38,X38:AA38),COUNT(G38:H38,J38:K38)&lt;&gt;COUNT(N38:AA38)))</f>
        <v>0</v>
      </c>
      <c r="AF38" s="23" t="b">
        <f>AND(E38='Povolené hodnoty'!$B$6,$AF$5)</f>
        <v>0</v>
      </c>
    </row>
    <row r="39" spans="1:32" x14ac:dyDescent="0.2">
      <c r="A39" s="85">
        <f t="shared" si="1"/>
        <v>34</v>
      </c>
      <c r="B39" s="89">
        <v>43465</v>
      </c>
      <c r="C39" s="90" t="s">
        <v>141</v>
      </c>
      <c r="D39" s="79" t="s">
        <v>143</v>
      </c>
      <c r="E39" s="80" t="s">
        <v>45</v>
      </c>
      <c r="F39" s="81">
        <v>10</v>
      </c>
      <c r="G39" s="82"/>
      <c r="H39" s="83"/>
      <c r="I39" s="49">
        <f t="shared" si="6"/>
        <v>3625</v>
      </c>
      <c r="J39" s="162"/>
      <c r="K39" s="163">
        <v>20</v>
      </c>
      <c r="L39" s="164">
        <f t="shared" si="7"/>
        <v>10880</v>
      </c>
      <c r="M39" s="50">
        <f t="shared" si="8"/>
        <v>34</v>
      </c>
      <c r="N39" s="47" t="str">
        <f>IF(AND(E39='Povolené hodnoty'!$B$4,F39=2),G39+J39,"")</f>
        <v/>
      </c>
      <c r="O39" s="49" t="str">
        <f>IF(AND(E39='Povolené hodnoty'!$B$4,F39=1),G39+J39,"")</f>
        <v/>
      </c>
      <c r="P39" s="47" t="str">
        <f>IF(AND(E39='Povolené hodnoty'!$B$4,F39=10),H39+K39,"")</f>
        <v/>
      </c>
      <c r="Q39" s="49" t="str">
        <f>IF(AND(E39='Povolené hodnoty'!$B$4,F39=9),H39+K39,"")</f>
        <v/>
      </c>
      <c r="R39" s="47" t="str">
        <f>IF(AND(E39&lt;&gt;'Povolené hodnoty'!$B$4,F39=2),G39+J39,"")</f>
        <v/>
      </c>
      <c r="S39" s="48" t="str">
        <f>IF(AND(E39&lt;&gt;'Povolené hodnoty'!$B$4,F39=3),G39+J39,"")</f>
        <v/>
      </c>
      <c r="T39" s="48" t="str">
        <f>IF(AND(E39&lt;&gt;'Povolené hodnoty'!$B$4,F39=4),G39+J39,"")</f>
        <v/>
      </c>
      <c r="U39" s="48" t="str">
        <f>IF(AND(E39&lt;&gt;'Povolené hodnoty'!$B$4,OR(F39="5a",F39="5b")),G39-H39+J39-K39,"")</f>
        <v/>
      </c>
      <c r="V39" s="48" t="str">
        <f>IF(AND(E39&lt;&gt;'Povolené hodnoty'!$B$4,F39=6),G39+J39,"")</f>
        <v/>
      </c>
      <c r="W39" s="49" t="str">
        <f>IF(AND(E39&lt;&gt;'Povolené hodnoty'!$B$4,F39=7),G39+J39,"")</f>
        <v/>
      </c>
      <c r="X39" s="47">
        <f>IF(AND(E39&lt;&gt;'Povolené hodnoty'!$B$4,F39=10),H39+K39,"")</f>
        <v>20</v>
      </c>
      <c r="Y39" s="48" t="str">
        <f>IF(AND(E39&lt;&gt;'Povolené hodnoty'!$B$4,F39=11),H39+K39,"")</f>
        <v/>
      </c>
      <c r="Z39" s="48" t="str">
        <f>IF(AND(E39&lt;&gt;'Povolené hodnoty'!$B$4,F39=12),H39+K39,"")</f>
        <v/>
      </c>
      <c r="AA39" s="49" t="str">
        <f>IF(AND(E39&lt;&gt;'Povolené hodnoty'!$B$4,F39=13),H39+K39,"")</f>
        <v/>
      </c>
      <c r="AC39" s="23" t="b">
        <f t="shared" si="0"/>
        <v>0</v>
      </c>
      <c r="AD39" s="23" t="b">
        <f t="shared" si="5"/>
        <v>0</v>
      </c>
      <c r="AE39" s="23" t="b">
        <f>AND(E39&lt;&gt;'Povolené hodnoty'!$B$6,OR(SUM(G39,J39)&lt;&gt;SUM(N39:O39,R39:W39),SUM(H39,K39)&lt;&gt;SUM(P39:Q39,X39:AA39),COUNT(G39:H39,J39:K39)&lt;&gt;COUNT(N39:AA39)))</f>
        <v>0</v>
      </c>
      <c r="AF39" s="23" t="b">
        <f>AND(E39='Povolené hodnoty'!$B$6,$AF$5)</f>
        <v>0</v>
      </c>
    </row>
    <row r="40" spans="1:32" x14ac:dyDescent="0.2">
      <c r="A40" s="85">
        <f t="shared" si="1"/>
        <v>35</v>
      </c>
      <c r="B40" s="89">
        <v>43465</v>
      </c>
      <c r="C40" s="90" t="s">
        <v>142</v>
      </c>
      <c r="D40" s="79" t="s">
        <v>657</v>
      </c>
      <c r="E40" s="80" t="s">
        <v>45</v>
      </c>
      <c r="F40" s="81">
        <v>7</v>
      </c>
      <c r="G40" s="82"/>
      <c r="H40" s="83"/>
      <c r="I40" s="49">
        <f t="shared" si="6"/>
        <v>3625</v>
      </c>
      <c r="J40" s="162">
        <v>2</v>
      </c>
      <c r="K40" s="163"/>
      <c r="L40" s="164">
        <f t="shared" si="7"/>
        <v>10882</v>
      </c>
      <c r="M40" s="50">
        <f t="shared" si="8"/>
        <v>35</v>
      </c>
      <c r="N40" s="47" t="str">
        <f>IF(AND(E40='Povolené hodnoty'!$B$4,F40=2),G40+J40,"")</f>
        <v/>
      </c>
      <c r="O40" s="49" t="str">
        <f>IF(AND(E40='Povolené hodnoty'!$B$4,F40=1),G40+J40,"")</f>
        <v/>
      </c>
      <c r="P40" s="47" t="str">
        <f>IF(AND(E40='Povolené hodnoty'!$B$4,F40=10),H40+K40,"")</f>
        <v/>
      </c>
      <c r="Q40" s="49" t="str">
        <f>IF(AND(E40='Povolené hodnoty'!$B$4,F40=9),H40+K40,"")</f>
        <v/>
      </c>
      <c r="R40" s="47" t="str">
        <f>IF(AND(E40&lt;&gt;'Povolené hodnoty'!$B$4,F40=2),G40+J40,"")</f>
        <v/>
      </c>
      <c r="S40" s="48" t="str">
        <f>IF(AND(E40&lt;&gt;'Povolené hodnoty'!$B$4,F40=3),G40+J40,"")</f>
        <v/>
      </c>
      <c r="T40" s="48" t="str">
        <f>IF(AND(E40&lt;&gt;'Povolené hodnoty'!$B$4,F40=4),G40+J40,"")</f>
        <v/>
      </c>
      <c r="U40" s="48" t="str">
        <f>IF(AND(E40&lt;&gt;'Povolené hodnoty'!$B$4,OR(F40="5a",F40="5b")),G40-H40+J40-K40,"")</f>
        <v/>
      </c>
      <c r="V40" s="48" t="str">
        <f>IF(AND(E40&lt;&gt;'Povolené hodnoty'!$B$4,F40=6),G40+J40,"")</f>
        <v/>
      </c>
      <c r="W40" s="49">
        <f>IF(AND(E40&lt;&gt;'Povolené hodnoty'!$B$4,F40=7),G40+J40,"")</f>
        <v>2</v>
      </c>
      <c r="X40" s="47" t="str">
        <f>IF(AND(E40&lt;&gt;'Povolené hodnoty'!$B$4,F40=10),H40+K40,"")</f>
        <v/>
      </c>
      <c r="Y40" s="48" t="str">
        <f>IF(AND(E40&lt;&gt;'Povolené hodnoty'!$B$4,F40=11),H40+K40,"")</f>
        <v/>
      </c>
      <c r="Z40" s="48" t="str">
        <f>IF(AND(E40&lt;&gt;'Povolené hodnoty'!$B$4,F40=12),H40+K40,"")</f>
        <v/>
      </c>
      <c r="AA40" s="49" t="str">
        <f>IF(AND(E40&lt;&gt;'Povolené hodnoty'!$B$4,F40=13),H40+K40,"")</f>
        <v/>
      </c>
      <c r="AC40" s="23" t="b">
        <f t="shared" si="0"/>
        <v>0</v>
      </c>
      <c r="AD40" s="23" t="b">
        <f t="shared" si="5"/>
        <v>0</v>
      </c>
      <c r="AE40" s="23" t="b">
        <f>AND(E40&lt;&gt;'Povolené hodnoty'!$B$6,OR(SUM(G40,J40)&lt;&gt;SUM(N40:O40,R40:W40),SUM(H40,K40)&lt;&gt;SUM(P40:Q40,X40:AA40),COUNT(G40:H40,J40:K40)&lt;&gt;COUNT(N40:AA40)))</f>
        <v>0</v>
      </c>
      <c r="AF40" s="23" t="b">
        <f>AND(E40='Povolené hodnoty'!$B$6,$AF$5)</f>
        <v>0</v>
      </c>
    </row>
    <row r="41" spans="1:32" x14ac:dyDescent="0.2">
      <c r="A41" s="85">
        <f t="shared" si="1"/>
        <v>36</v>
      </c>
      <c r="B41" s="89"/>
      <c r="C41" s="90"/>
      <c r="D41" s="79"/>
      <c r="E41" s="80"/>
      <c r="F41" s="81"/>
      <c r="G41" s="82"/>
      <c r="H41" s="83"/>
      <c r="I41" s="49">
        <f t="shared" si="6"/>
        <v>3625</v>
      </c>
      <c r="J41" s="162"/>
      <c r="K41" s="163"/>
      <c r="L41" s="164">
        <f t="shared" si="7"/>
        <v>10882</v>
      </c>
      <c r="M41" s="50">
        <f t="shared" si="8"/>
        <v>36</v>
      </c>
      <c r="N41" s="47" t="str">
        <f>IF(AND(E41='Povolené hodnoty'!$B$4,F41=2),G41+J41,"")</f>
        <v/>
      </c>
      <c r="O41" s="49" t="str">
        <f>IF(AND(E41='Povolené hodnoty'!$B$4,F41=1),G41+J41,"")</f>
        <v/>
      </c>
      <c r="P41" s="47" t="str">
        <f>IF(AND(E41='Povolené hodnoty'!$B$4,F41=10),H41+K41,"")</f>
        <v/>
      </c>
      <c r="Q41" s="49" t="str">
        <f>IF(AND(E41='Povolené hodnoty'!$B$4,F41=9),H41+K41,"")</f>
        <v/>
      </c>
      <c r="R41" s="47" t="str">
        <f>IF(AND(E41&lt;&gt;'Povolené hodnoty'!$B$4,F41=2),G41+J41,"")</f>
        <v/>
      </c>
      <c r="S41" s="48" t="str">
        <f>IF(AND(E41&lt;&gt;'Povolené hodnoty'!$B$4,F41=3),G41+J41,"")</f>
        <v/>
      </c>
      <c r="T41" s="48" t="str">
        <f>IF(AND(E41&lt;&gt;'Povolené hodnoty'!$B$4,F41=4),G41+J41,"")</f>
        <v/>
      </c>
      <c r="U41" s="48" t="str">
        <f>IF(AND(E41&lt;&gt;'Povolené hodnoty'!$B$4,OR(F41="5a",F41="5b")),G41-H41+J41-K41,"")</f>
        <v/>
      </c>
      <c r="V41" s="48" t="str">
        <f>IF(AND(E41&lt;&gt;'Povolené hodnoty'!$B$4,F41=6),G41+J41,"")</f>
        <v/>
      </c>
      <c r="W41" s="49" t="str">
        <f>IF(AND(E41&lt;&gt;'Povolené hodnoty'!$B$4,F41=7),G41+J41,"")</f>
        <v/>
      </c>
      <c r="X41" s="47" t="str">
        <f>IF(AND(E41&lt;&gt;'Povolené hodnoty'!$B$4,F41=10),H41+K41,"")</f>
        <v/>
      </c>
      <c r="Y41" s="48" t="str">
        <f>IF(AND(E41&lt;&gt;'Povolené hodnoty'!$B$4,F41=11),H41+K41,"")</f>
        <v/>
      </c>
      <c r="Z41" s="48" t="str">
        <f>IF(AND(E41&lt;&gt;'Povolené hodnoty'!$B$4,F41=12),H41+K41,"")</f>
        <v/>
      </c>
      <c r="AA41" s="49" t="str">
        <f>IF(AND(E41&lt;&gt;'Povolené hodnoty'!$B$4,F41=13),H41+K41,"")</f>
        <v/>
      </c>
      <c r="AC41" s="23" t="b">
        <f t="shared" si="0"/>
        <v>0</v>
      </c>
      <c r="AD41" s="23" t="b">
        <f t="shared" si="5"/>
        <v>0</v>
      </c>
      <c r="AE41" s="23" t="b">
        <f>AND(E41&lt;&gt;'Povolené hodnoty'!$B$6,OR(SUM(G41,J41)&lt;&gt;SUM(N41:O41,R41:W41),SUM(H41,K41)&lt;&gt;SUM(P41:Q41,X41:AA41),COUNT(G41:H41,J41:K41)&lt;&gt;COUNT(N41:AA41)))</f>
        <v>0</v>
      </c>
      <c r="AF41" s="23" t="b">
        <f>AND(E41='Povolené hodnoty'!$B$6,$AF$5)</f>
        <v>0</v>
      </c>
    </row>
    <row r="42" spans="1:32" x14ac:dyDescent="0.2">
      <c r="A42" s="85">
        <f t="shared" si="1"/>
        <v>37</v>
      </c>
      <c r="B42" s="89"/>
      <c r="C42" s="90"/>
      <c r="D42" s="79"/>
      <c r="E42" s="80"/>
      <c r="F42" s="81"/>
      <c r="G42" s="82"/>
      <c r="H42" s="83"/>
      <c r="I42" s="49">
        <f t="shared" si="6"/>
        <v>3625</v>
      </c>
      <c r="J42" s="162"/>
      <c r="K42" s="163"/>
      <c r="L42" s="164">
        <f t="shared" si="7"/>
        <v>10882</v>
      </c>
      <c r="M42" s="50">
        <f t="shared" si="8"/>
        <v>37</v>
      </c>
      <c r="N42" s="47" t="str">
        <f>IF(AND(E42='Povolené hodnoty'!$B$4,F42=2),G42+J42,"")</f>
        <v/>
      </c>
      <c r="O42" s="49" t="str">
        <f>IF(AND(E42='Povolené hodnoty'!$B$4,F42=1),G42+J42,"")</f>
        <v/>
      </c>
      <c r="P42" s="47" t="str">
        <f>IF(AND(E42='Povolené hodnoty'!$B$4,F42=10),H42+K42,"")</f>
        <v/>
      </c>
      <c r="Q42" s="49" t="str">
        <f>IF(AND(E42='Povolené hodnoty'!$B$4,F42=9),H42+K42,"")</f>
        <v/>
      </c>
      <c r="R42" s="47" t="str">
        <f>IF(AND(E42&lt;&gt;'Povolené hodnoty'!$B$4,F42=2),G42+J42,"")</f>
        <v/>
      </c>
      <c r="S42" s="48" t="str">
        <f>IF(AND(E42&lt;&gt;'Povolené hodnoty'!$B$4,F42=3),G42+J42,"")</f>
        <v/>
      </c>
      <c r="T42" s="48" t="str">
        <f>IF(AND(E42&lt;&gt;'Povolené hodnoty'!$B$4,F42=4),G42+J42,"")</f>
        <v/>
      </c>
      <c r="U42" s="48" t="str">
        <f>IF(AND(E42&lt;&gt;'Povolené hodnoty'!$B$4,OR(F42="5a",F42="5b")),G42-H42+J42-K42,"")</f>
        <v/>
      </c>
      <c r="V42" s="48" t="str">
        <f>IF(AND(E42&lt;&gt;'Povolené hodnoty'!$B$4,F42=6),G42+J42,"")</f>
        <v/>
      </c>
      <c r="W42" s="49" t="str">
        <f>IF(AND(E42&lt;&gt;'Povolené hodnoty'!$B$4,F42=7),G42+J42,"")</f>
        <v/>
      </c>
      <c r="X42" s="47" t="str">
        <f>IF(AND(E42&lt;&gt;'Povolené hodnoty'!$B$4,F42=10),H42+K42,"")</f>
        <v/>
      </c>
      <c r="Y42" s="48" t="str">
        <f>IF(AND(E42&lt;&gt;'Povolené hodnoty'!$B$4,F42=11),H42+K42,"")</f>
        <v/>
      </c>
      <c r="Z42" s="48" t="str">
        <f>IF(AND(E42&lt;&gt;'Povolené hodnoty'!$B$4,F42=12),H42+K42,"")</f>
        <v/>
      </c>
      <c r="AA42" s="49" t="str">
        <f>IF(AND(E42&lt;&gt;'Povolené hodnoty'!$B$4,F42=13),H42+K42,"")</f>
        <v/>
      </c>
      <c r="AC42" s="23" t="b">
        <f t="shared" si="0"/>
        <v>0</v>
      </c>
      <c r="AD42" s="23" t="b">
        <f t="shared" si="5"/>
        <v>0</v>
      </c>
      <c r="AE42" s="23" t="b">
        <f>AND(E42&lt;&gt;'Povolené hodnoty'!$B$6,OR(SUM(G42,J42)&lt;&gt;SUM(N42:O42,R42:W42),SUM(H42,K42)&lt;&gt;SUM(P42:Q42,X42:AA42),COUNT(G42:H42,J42:K42)&lt;&gt;COUNT(N42:AA42)))</f>
        <v>0</v>
      </c>
      <c r="AF42" s="23" t="b">
        <f>AND(E42='Povolené hodnoty'!$B$6,$AF$5)</f>
        <v>0</v>
      </c>
    </row>
    <row r="43" spans="1:32" x14ac:dyDescent="0.2">
      <c r="A43" s="85">
        <f t="shared" si="1"/>
        <v>38</v>
      </c>
      <c r="B43" s="89"/>
      <c r="C43" s="90"/>
      <c r="D43" s="79"/>
      <c r="E43" s="80"/>
      <c r="F43" s="81"/>
      <c r="G43" s="82"/>
      <c r="H43" s="83"/>
      <c r="I43" s="49">
        <f t="shared" si="6"/>
        <v>3625</v>
      </c>
      <c r="J43" s="162"/>
      <c r="K43" s="163"/>
      <c r="L43" s="164">
        <f t="shared" si="7"/>
        <v>10882</v>
      </c>
      <c r="M43" s="50">
        <f t="shared" si="8"/>
        <v>38</v>
      </c>
      <c r="N43" s="47" t="str">
        <f>IF(AND(E43='Povolené hodnoty'!$B$4,F43=2),G43+J43,"")</f>
        <v/>
      </c>
      <c r="O43" s="49" t="str">
        <f>IF(AND(E43='Povolené hodnoty'!$B$4,F43=1),G43+J43,"")</f>
        <v/>
      </c>
      <c r="P43" s="47" t="str">
        <f>IF(AND(E43='Povolené hodnoty'!$B$4,F43=10),H43+K43,"")</f>
        <v/>
      </c>
      <c r="Q43" s="49" t="str">
        <f>IF(AND(E43='Povolené hodnoty'!$B$4,F43=9),H43+K43,"")</f>
        <v/>
      </c>
      <c r="R43" s="47" t="str">
        <f>IF(AND(E43&lt;&gt;'Povolené hodnoty'!$B$4,F43=2),G43+J43,"")</f>
        <v/>
      </c>
      <c r="S43" s="48" t="str">
        <f>IF(AND(E43&lt;&gt;'Povolené hodnoty'!$B$4,F43=3),G43+J43,"")</f>
        <v/>
      </c>
      <c r="T43" s="48" t="str">
        <f>IF(AND(E43&lt;&gt;'Povolené hodnoty'!$B$4,F43=4),G43+J43,"")</f>
        <v/>
      </c>
      <c r="U43" s="48" t="str">
        <f>IF(AND(E43&lt;&gt;'Povolené hodnoty'!$B$4,OR(F43="5a",F43="5b")),G43-H43+J43-K43,"")</f>
        <v/>
      </c>
      <c r="V43" s="48" t="str">
        <f>IF(AND(E43&lt;&gt;'Povolené hodnoty'!$B$4,F43=6),G43+J43,"")</f>
        <v/>
      </c>
      <c r="W43" s="49" t="str">
        <f>IF(AND(E43&lt;&gt;'Povolené hodnoty'!$B$4,F43=7),G43+J43,"")</f>
        <v/>
      </c>
      <c r="X43" s="47" t="str">
        <f>IF(AND(E43&lt;&gt;'Povolené hodnoty'!$B$4,F43=10),H43+K43,"")</f>
        <v/>
      </c>
      <c r="Y43" s="48" t="str">
        <f>IF(AND(E43&lt;&gt;'Povolené hodnoty'!$B$4,F43=11),H43+K43,"")</f>
        <v/>
      </c>
      <c r="Z43" s="48" t="str">
        <f>IF(AND(E43&lt;&gt;'Povolené hodnoty'!$B$4,F43=12),H43+K43,"")</f>
        <v/>
      </c>
      <c r="AA43" s="49" t="str">
        <f>IF(AND(E43&lt;&gt;'Povolené hodnoty'!$B$4,F43=13),H43+K43,"")</f>
        <v/>
      </c>
      <c r="AC43" s="23" t="b">
        <f t="shared" si="0"/>
        <v>0</v>
      </c>
      <c r="AD43" s="23" t="b">
        <f t="shared" si="5"/>
        <v>0</v>
      </c>
      <c r="AE43" s="23" t="b">
        <f>AND(E43&lt;&gt;'Povolené hodnoty'!$B$6,OR(SUM(G43,J43)&lt;&gt;SUM(N43:O43,R43:W43),SUM(H43,K43)&lt;&gt;SUM(P43:Q43,X43:AA43),COUNT(G43:H43,J43:K43)&lt;&gt;COUNT(N43:AA43)))</f>
        <v>0</v>
      </c>
      <c r="AF43" s="23" t="b">
        <f>AND(E43='Povolené hodnoty'!$B$6,$AF$5)</f>
        <v>0</v>
      </c>
    </row>
    <row r="44" spans="1:32" x14ac:dyDescent="0.2">
      <c r="A44" s="85">
        <f t="shared" si="1"/>
        <v>39</v>
      </c>
      <c r="B44" s="89"/>
      <c r="C44" s="90"/>
      <c r="D44" s="79"/>
      <c r="E44" s="80"/>
      <c r="F44" s="81"/>
      <c r="G44" s="82"/>
      <c r="H44" s="83"/>
      <c r="I44" s="49">
        <f t="shared" si="6"/>
        <v>3625</v>
      </c>
      <c r="J44" s="162"/>
      <c r="K44" s="163"/>
      <c r="L44" s="164">
        <f t="shared" si="7"/>
        <v>10882</v>
      </c>
      <c r="M44" s="50">
        <f t="shared" si="8"/>
        <v>39</v>
      </c>
      <c r="N44" s="47" t="str">
        <f>IF(AND(E44='Povolené hodnoty'!$B$4,F44=2),G44+J44,"")</f>
        <v/>
      </c>
      <c r="O44" s="49" t="str">
        <f>IF(AND(E44='Povolené hodnoty'!$B$4,F44=1),G44+J44,"")</f>
        <v/>
      </c>
      <c r="P44" s="47" t="str">
        <f>IF(AND(E44='Povolené hodnoty'!$B$4,F44=10),H44+K44,"")</f>
        <v/>
      </c>
      <c r="Q44" s="49" t="str">
        <f>IF(AND(E44='Povolené hodnoty'!$B$4,F44=9),H44+K44,"")</f>
        <v/>
      </c>
      <c r="R44" s="47" t="str">
        <f>IF(AND(E44&lt;&gt;'Povolené hodnoty'!$B$4,F44=2),G44+J44,"")</f>
        <v/>
      </c>
      <c r="S44" s="48" t="str">
        <f>IF(AND(E44&lt;&gt;'Povolené hodnoty'!$B$4,F44=3),G44+J44,"")</f>
        <v/>
      </c>
      <c r="T44" s="48" t="str">
        <f>IF(AND(E44&lt;&gt;'Povolené hodnoty'!$B$4,F44=4),G44+J44,"")</f>
        <v/>
      </c>
      <c r="U44" s="48" t="str">
        <f>IF(AND(E44&lt;&gt;'Povolené hodnoty'!$B$4,OR(F44="5a",F44="5b")),G44-H44+J44-K44,"")</f>
        <v/>
      </c>
      <c r="V44" s="48" t="str">
        <f>IF(AND(E44&lt;&gt;'Povolené hodnoty'!$B$4,F44=6),G44+J44,"")</f>
        <v/>
      </c>
      <c r="W44" s="49" t="str">
        <f>IF(AND(E44&lt;&gt;'Povolené hodnoty'!$B$4,F44=7),G44+J44,"")</f>
        <v/>
      </c>
      <c r="X44" s="47" t="str">
        <f>IF(AND(E44&lt;&gt;'Povolené hodnoty'!$B$4,F44=10),H44+K44,"")</f>
        <v/>
      </c>
      <c r="Y44" s="48" t="str">
        <f>IF(AND(E44&lt;&gt;'Povolené hodnoty'!$B$4,F44=11),H44+K44,"")</f>
        <v/>
      </c>
      <c r="Z44" s="48" t="str">
        <f>IF(AND(E44&lt;&gt;'Povolené hodnoty'!$B$4,F44=12),H44+K44,"")</f>
        <v/>
      </c>
      <c r="AA44" s="49" t="str">
        <f>IF(AND(E44&lt;&gt;'Povolené hodnoty'!$B$4,F44=13),H44+K44,"")</f>
        <v/>
      </c>
      <c r="AC44" s="23" t="b">
        <f t="shared" si="0"/>
        <v>0</v>
      </c>
      <c r="AD44" s="23" t="b">
        <f t="shared" si="5"/>
        <v>0</v>
      </c>
      <c r="AE44" s="23" t="b">
        <f>AND(E44&lt;&gt;'Povolené hodnoty'!$B$6,OR(SUM(G44,J44)&lt;&gt;SUM(N44:O44,R44:W44),SUM(H44,K44)&lt;&gt;SUM(P44:Q44,X44:AA44),COUNT(G44:H44,J44:K44)&lt;&gt;COUNT(N44:AA44)))</f>
        <v>0</v>
      </c>
      <c r="AF44" s="23" t="b">
        <f>AND(E44='Povolené hodnoty'!$B$6,$AF$5)</f>
        <v>0</v>
      </c>
    </row>
    <row r="45" spans="1:32" x14ac:dyDescent="0.2">
      <c r="A45" s="85">
        <f t="shared" ref="A45:A108" si="9">A44+1</f>
        <v>40</v>
      </c>
      <c r="B45" s="89"/>
      <c r="C45" s="90"/>
      <c r="D45" s="79"/>
      <c r="E45" s="80"/>
      <c r="F45" s="81"/>
      <c r="G45" s="82"/>
      <c r="H45" s="83"/>
      <c r="I45" s="49">
        <f t="shared" ref="I45:I56" si="10">I44+G45-H45</f>
        <v>3625</v>
      </c>
      <c r="J45" s="162"/>
      <c r="K45" s="163"/>
      <c r="L45" s="164">
        <f t="shared" ref="L45:L108" si="11">L44+J45-K45</f>
        <v>10882</v>
      </c>
      <c r="M45" s="50">
        <f t="shared" ref="M45:M108" si="12">A45</f>
        <v>40</v>
      </c>
      <c r="N45" s="47" t="str">
        <f>IF(AND(E45='Povolené hodnoty'!$B$4,F45=2),G45+J45,"")</f>
        <v/>
      </c>
      <c r="O45" s="49" t="str">
        <f>IF(AND(E45='Povolené hodnoty'!$B$4,F45=1),G45+J45,"")</f>
        <v/>
      </c>
      <c r="P45" s="47" t="str">
        <f>IF(AND(E45='Povolené hodnoty'!$B$4,F45=10),H45+K45,"")</f>
        <v/>
      </c>
      <c r="Q45" s="49" t="str">
        <f>IF(AND(E45='Povolené hodnoty'!$B$4,F45=9),H45+K45,"")</f>
        <v/>
      </c>
      <c r="R45" s="47" t="str">
        <f>IF(AND(E45&lt;&gt;'Povolené hodnoty'!$B$4,F45=2),G45+J45,"")</f>
        <v/>
      </c>
      <c r="S45" s="48" t="str">
        <f>IF(AND(E45&lt;&gt;'Povolené hodnoty'!$B$4,F45=3),G45+J45,"")</f>
        <v/>
      </c>
      <c r="T45" s="48" t="str">
        <f>IF(AND(E45&lt;&gt;'Povolené hodnoty'!$B$4,F45=4),G45+J45,"")</f>
        <v/>
      </c>
      <c r="U45" s="48" t="str">
        <f>IF(AND(E45&lt;&gt;'Povolené hodnoty'!$B$4,OR(F45="5a",F45="5b")),G45-H45+J45-K45,"")</f>
        <v/>
      </c>
      <c r="V45" s="48" t="str">
        <f>IF(AND(E45&lt;&gt;'Povolené hodnoty'!$B$4,F45=6),G45+J45,"")</f>
        <v/>
      </c>
      <c r="W45" s="49" t="str">
        <f>IF(AND(E45&lt;&gt;'Povolené hodnoty'!$B$4,F45=7),G45+J45,"")</f>
        <v/>
      </c>
      <c r="X45" s="47" t="str">
        <f>IF(AND(E45&lt;&gt;'Povolené hodnoty'!$B$4,F45=10),H45+K45,"")</f>
        <v/>
      </c>
      <c r="Y45" s="48" t="str">
        <f>IF(AND(E45&lt;&gt;'Povolené hodnoty'!$B$4,F45=11),H45+K45,"")</f>
        <v/>
      </c>
      <c r="Z45" s="48" t="str">
        <f>IF(AND(E45&lt;&gt;'Povolené hodnoty'!$B$4,F45=12),H45+K45,"")</f>
        <v/>
      </c>
      <c r="AA45" s="49" t="str">
        <f>IF(AND(E45&lt;&gt;'Povolené hodnoty'!$B$4,F45=13),H45+K45,"")</f>
        <v/>
      </c>
      <c r="AC45" s="23" t="b">
        <f t="shared" si="0"/>
        <v>0</v>
      </c>
      <c r="AD45" s="23" t="b">
        <f t="shared" si="5"/>
        <v>0</v>
      </c>
      <c r="AE45" s="23" t="b">
        <f>AND(E45&lt;&gt;'Povolené hodnoty'!$B$6,OR(SUM(G45,J45)&lt;&gt;SUM(N45:O45,R45:W45),SUM(H45,K45)&lt;&gt;SUM(P45:Q45,X45:AA45),COUNT(G45:H45,J45:K45)&lt;&gt;COUNT(N45:AA45)))</f>
        <v>0</v>
      </c>
      <c r="AF45" s="23" t="b">
        <f>AND(E45='Povolené hodnoty'!$B$6,$AF$5)</f>
        <v>0</v>
      </c>
    </row>
    <row r="46" spans="1:32" x14ac:dyDescent="0.2">
      <c r="A46" s="85">
        <f t="shared" si="9"/>
        <v>41</v>
      </c>
      <c r="B46" s="89"/>
      <c r="C46" s="90"/>
      <c r="D46" s="79"/>
      <c r="E46" s="80"/>
      <c r="F46" s="81"/>
      <c r="G46" s="82"/>
      <c r="H46" s="83"/>
      <c r="I46" s="49">
        <f t="shared" si="10"/>
        <v>3625</v>
      </c>
      <c r="J46" s="162"/>
      <c r="K46" s="163"/>
      <c r="L46" s="164">
        <f t="shared" si="11"/>
        <v>10882</v>
      </c>
      <c r="M46" s="50">
        <f t="shared" si="12"/>
        <v>41</v>
      </c>
      <c r="N46" s="47" t="str">
        <f>IF(AND(E46='Povolené hodnoty'!$B$4,F46=2),G46+J46,"")</f>
        <v/>
      </c>
      <c r="O46" s="49" t="str">
        <f>IF(AND(E46='Povolené hodnoty'!$B$4,F46=1),G46+J46,"")</f>
        <v/>
      </c>
      <c r="P46" s="47" t="str">
        <f>IF(AND(E46='Povolené hodnoty'!$B$4,F46=10),H46+K46,"")</f>
        <v/>
      </c>
      <c r="Q46" s="49" t="str">
        <f>IF(AND(E46='Povolené hodnoty'!$B$4,F46=9),H46+K46,"")</f>
        <v/>
      </c>
      <c r="R46" s="47" t="str">
        <f>IF(AND(E46&lt;&gt;'Povolené hodnoty'!$B$4,F46=2),G46+J46,"")</f>
        <v/>
      </c>
      <c r="S46" s="48" t="str">
        <f>IF(AND(E46&lt;&gt;'Povolené hodnoty'!$B$4,F46=3),G46+J46,"")</f>
        <v/>
      </c>
      <c r="T46" s="48" t="str">
        <f>IF(AND(E46&lt;&gt;'Povolené hodnoty'!$B$4,F46=4),G46+J46,"")</f>
        <v/>
      </c>
      <c r="U46" s="48" t="str">
        <f>IF(AND(E46&lt;&gt;'Povolené hodnoty'!$B$4,OR(F46="5a",F46="5b")),G46-H46+J46-K46,"")</f>
        <v/>
      </c>
      <c r="V46" s="48" t="str">
        <f>IF(AND(E46&lt;&gt;'Povolené hodnoty'!$B$4,F46=6),G46+J46,"")</f>
        <v/>
      </c>
      <c r="W46" s="49" t="str">
        <f>IF(AND(E46&lt;&gt;'Povolené hodnoty'!$B$4,F46=7),G46+J46,"")</f>
        <v/>
      </c>
      <c r="X46" s="47" t="str">
        <f>IF(AND(E46&lt;&gt;'Povolené hodnoty'!$B$4,F46=10),H46+K46,"")</f>
        <v/>
      </c>
      <c r="Y46" s="48" t="str">
        <f>IF(AND(E46&lt;&gt;'Povolené hodnoty'!$B$4,F46=11),H46+K46,"")</f>
        <v/>
      </c>
      <c r="Z46" s="48" t="str">
        <f>IF(AND(E46&lt;&gt;'Povolené hodnoty'!$B$4,F46=12),H46+K46,"")</f>
        <v/>
      </c>
      <c r="AA46" s="49" t="str">
        <f>IF(AND(E46&lt;&gt;'Povolené hodnoty'!$B$4,F46=13),H46+K46,"")</f>
        <v/>
      </c>
      <c r="AC46" s="23" t="b">
        <f t="shared" si="0"/>
        <v>0</v>
      </c>
      <c r="AD46" s="23" t="b">
        <f t="shared" si="5"/>
        <v>0</v>
      </c>
      <c r="AE46" s="23" t="b">
        <f>AND(E46&lt;&gt;'Povolené hodnoty'!$B$6,OR(SUM(G46,J46)&lt;&gt;SUM(N46:O46,R46:W46),SUM(H46,K46)&lt;&gt;SUM(P46:Q46,X46:AA46),COUNT(G46:H46,J46:K46)&lt;&gt;COUNT(N46:AA46)))</f>
        <v>0</v>
      </c>
      <c r="AF46" s="23" t="b">
        <f>AND(E46='Povolené hodnoty'!$B$6,$AF$5)</f>
        <v>0</v>
      </c>
    </row>
    <row r="47" spans="1:32" x14ac:dyDescent="0.2">
      <c r="A47" s="85">
        <f t="shared" si="9"/>
        <v>42</v>
      </c>
      <c r="B47" s="89"/>
      <c r="C47" s="90"/>
      <c r="D47" s="79"/>
      <c r="E47" s="80"/>
      <c r="F47" s="81"/>
      <c r="G47" s="82"/>
      <c r="H47" s="83"/>
      <c r="I47" s="49">
        <f t="shared" si="10"/>
        <v>3625</v>
      </c>
      <c r="J47" s="162"/>
      <c r="K47" s="163"/>
      <c r="L47" s="164">
        <f t="shared" si="11"/>
        <v>10882</v>
      </c>
      <c r="M47" s="50">
        <f t="shared" si="12"/>
        <v>42</v>
      </c>
      <c r="N47" s="47" t="str">
        <f>IF(AND(E47='Povolené hodnoty'!$B$4,F47=2),G47+J47,"")</f>
        <v/>
      </c>
      <c r="O47" s="49" t="str">
        <f>IF(AND(E47='Povolené hodnoty'!$B$4,F47=1),G47+J47,"")</f>
        <v/>
      </c>
      <c r="P47" s="47" t="str">
        <f>IF(AND(E47='Povolené hodnoty'!$B$4,F47=10),H47+K47,"")</f>
        <v/>
      </c>
      <c r="Q47" s="49" t="str">
        <f>IF(AND(E47='Povolené hodnoty'!$B$4,F47=9),H47+K47,"")</f>
        <v/>
      </c>
      <c r="R47" s="47" t="str">
        <f>IF(AND(E47&lt;&gt;'Povolené hodnoty'!$B$4,F47=2),G47+J47,"")</f>
        <v/>
      </c>
      <c r="S47" s="48" t="str">
        <f>IF(AND(E47&lt;&gt;'Povolené hodnoty'!$B$4,F47=3),G47+J47,"")</f>
        <v/>
      </c>
      <c r="T47" s="48" t="str">
        <f>IF(AND(E47&lt;&gt;'Povolené hodnoty'!$B$4,F47=4),G47+J47,"")</f>
        <v/>
      </c>
      <c r="U47" s="48" t="str">
        <f>IF(AND(E47&lt;&gt;'Povolené hodnoty'!$B$4,OR(F47="5a",F47="5b")),G47-H47+J47-K47,"")</f>
        <v/>
      </c>
      <c r="V47" s="48" t="str">
        <f>IF(AND(E47&lt;&gt;'Povolené hodnoty'!$B$4,F47=6),G47+J47,"")</f>
        <v/>
      </c>
      <c r="W47" s="49" t="str">
        <f>IF(AND(E47&lt;&gt;'Povolené hodnoty'!$B$4,F47=7),G47+J47,"")</f>
        <v/>
      </c>
      <c r="X47" s="47" t="str">
        <f>IF(AND(E47&lt;&gt;'Povolené hodnoty'!$B$4,F47=10),H47+K47,"")</f>
        <v/>
      </c>
      <c r="Y47" s="48" t="str">
        <f>IF(AND(E47&lt;&gt;'Povolené hodnoty'!$B$4,F47=11),H47+K47,"")</f>
        <v/>
      </c>
      <c r="Z47" s="48" t="str">
        <f>IF(AND(E47&lt;&gt;'Povolené hodnoty'!$B$4,F47=12),H47+K47,"")</f>
        <v/>
      </c>
      <c r="AA47" s="49" t="str">
        <f>IF(AND(E47&lt;&gt;'Povolené hodnoty'!$B$4,F47=13),H47+K47,"")</f>
        <v/>
      </c>
      <c r="AC47" s="23" t="b">
        <f t="shared" si="0"/>
        <v>0</v>
      </c>
      <c r="AD47" s="23" t="b">
        <f t="shared" si="5"/>
        <v>0</v>
      </c>
      <c r="AE47" s="23" t="b">
        <f>AND(E47&lt;&gt;'Povolené hodnoty'!$B$6,OR(SUM(G47,J47)&lt;&gt;SUM(N47:O47,R47:W47),SUM(H47,K47)&lt;&gt;SUM(P47:Q47,X47:AA47),COUNT(G47:H47,J47:K47)&lt;&gt;COUNT(N47:AA47)))</f>
        <v>0</v>
      </c>
      <c r="AF47" s="23" t="b">
        <f>AND(E47='Povolené hodnoty'!$B$6,$AF$5)</f>
        <v>0</v>
      </c>
    </row>
    <row r="48" spans="1:32" x14ac:dyDescent="0.2">
      <c r="A48" s="85">
        <f t="shared" si="9"/>
        <v>43</v>
      </c>
      <c r="B48" s="89"/>
      <c r="C48" s="90"/>
      <c r="D48" s="79"/>
      <c r="E48" s="80"/>
      <c r="F48" s="81"/>
      <c r="G48" s="82"/>
      <c r="H48" s="83"/>
      <c r="I48" s="49">
        <f t="shared" si="10"/>
        <v>3625</v>
      </c>
      <c r="J48" s="162"/>
      <c r="K48" s="163"/>
      <c r="L48" s="164">
        <f t="shared" si="11"/>
        <v>10882</v>
      </c>
      <c r="M48" s="50">
        <f t="shared" si="12"/>
        <v>43</v>
      </c>
      <c r="N48" s="47" t="str">
        <f>IF(AND(E48='Povolené hodnoty'!$B$4,F48=2),G48+J48,"")</f>
        <v/>
      </c>
      <c r="O48" s="49" t="str">
        <f>IF(AND(E48='Povolené hodnoty'!$B$4,F48=1),G48+J48,"")</f>
        <v/>
      </c>
      <c r="P48" s="47" t="str">
        <f>IF(AND(E48='Povolené hodnoty'!$B$4,F48=10),H48+K48,"")</f>
        <v/>
      </c>
      <c r="Q48" s="49" t="str">
        <f>IF(AND(E48='Povolené hodnoty'!$B$4,F48=9),H48+K48,"")</f>
        <v/>
      </c>
      <c r="R48" s="47" t="str">
        <f>IF(AND(E48&lt;&gt;'Povolené hodnoty'!$B$4,F48=2),G48+J48,"")</f>
        <v/>
      </c>
      <c r="S48" s="48" t="str">
        <f>IF(AND(E48&lt;&gt;'Povolené hodnoty'!$B$4,F48=3),G48+J48,"")</f>
        <v/>
      </c>
      <c r="T48" s="48" t="str">
        <f>IF(AND(E48&lt;&gt;'Povolené hodnoty'!$B$4,F48=4),G48+J48,"")</f>
        <v/>
      </c>
      <c r="U48" s="48" t="str">
        <f>IF(AND(E48&lt;&gt;'Povolené hodnoty'!$B$4,OR(F48="5a",F48="5b")),G48-H48+J48-K48,"")</f>
        <v/>
      </c>
      <c r="V48" s="48" t="str">
        <f>IF(AND(E48&lt;&gt;'Povolené hodnoty'!$B$4,F48=6),G48+J48,"")</f>
        <v/>
      </c>
      <c r="W48" s="49" t="str">
        <f>IF(AND(E48&lt;&gt;'Povolené hodnoty'!$B$4,F48=7),G48+J48,"")</f>
        <v/>
      </c>
      <c r="X48" s="47" t="str">
        <f>IF(AND(E48&lt;&gt;'Povolené hodnoty'!$B$4,F48=10),H48+K48,"")</f>
        <v/>
      </c>
      <c r="Y48" s="48" t="str">
        <f>IF(AND(E48&lt;&gt;'Povolené hodnoty'!$B$4,F48=11),H48+K48,"")</f>
        <v/>
      </c>
      <c r="Z48" s="48" t="str">
        <f>IF(AND(E48&lt;&gt;'Povolené hodnoty'!$B$4,F48=12),H48+K48,"")</f>
        <v/>
      </c>
      <c r="AA48" s="49" t="str">
        <f>IF(AND(E48&lt;&gt;'Povolené hodnoty'!$B$4,F48=13),H48+K48,"")</f>
        <v/>
      </c>
      <c r="AC48" s="23" t="b">
        <f t="shared" si="0"/>
        <v>0</v>
      </c>
      <c r="AD48" s="23" t="b">
        <f t="shared" si="5"/>
        <v>0</v>
      </c>
      <c r="AE48" s="23" t="b">
        <f>AND(E48&lt;&gt;'Povolené hodnoty'!$B$6,OR(SUM(G48,J48)&lt;&gt;SUM(N48:O48,R48:W48),SUM(H48,K48)&lt;&gt;SUM(P48:Q48,X48:AA48),COUNT(G48:H48,J48:K48)&lt;&gt;COUNT(N48:AA48)))</f>
        <v>0</v>
      </c>
      <c r="AF48" s="23" t="b">
        <f>AND(E48='Povolené hodnoty'!$B$6,$AF$5)</f>
        <v>0</v>
      </c>
    </row>
    <row r="49" spans="1:32" x14ac:dyDescent="0.2">
      <c r="A49" s="85">
        <f t="shared" si="9"/>
        <v>44</v>
      </c>
      <c r="B49" s="89"/>
      <c r="C49" s="90"/>
      <c r="D49" s="79"/>
      <c r="E49" s="80"/>
      <c r="F49" s="81"/>
      <c r="G49" s="82"/>
      <c r="H49" s="83"/>
      <c r="I49" s="49">
        <f t="shared" si="10"/>
        <v>3625</v>
      </c>
      <c r="J49" s="162"/>
      <c r="K49" s="163"/>
      <c r="L49" s="164">
        <f t="shared" si="11"/>
        <v>10882</v>
      </c>
      <c r="M49" s="50">
        <f t="shared" si="12"/>
        <v>44</v>
      </c>
      <c r="N49" s="47" t="str">
        <f>IF(AND(E49='Povolené hodnoty'!$B$4,F49=2),G49+J49,"")</f>
        <v/>
      </c>
      <c r="O49" s="49" t="str">
        <f>IF(AND(E49='Povolené hodnoty'!$B$4,F49=1),G49+J49,"")</f>
        <v/>
      </c>
      <c r="P49" s="47" t="str">
        <f>IF(AND(E49='Povolené hodnoty'!$B$4,F49=10),H49+K49,"")</f>
        <v/>
      </c>
      <c r="Q49" s="49" t="str">
        <f>IF(AND(E49='Povolené hodnoty'!$B$4,F49=9),H49+K49,"")</f>
        <v/>
      </c>
      <c r="R49" s="47" t="str">
        <f>IF(AND(E49&lt;&gt;'Povolené hodnoty'!$B$4,F49=2),G49+J49,"")</f>
        <v/>
      </c>
      <c r="S49" s="48" t="str">
        <f>IF(AND(E49&lt;&gt;'Povolené hodnoty'!$B$4,F49=3),G49+J49,"")</f>
        <v/>
      </c>
      <c r="T49" s="48" t="str">
        <f>IF(AND(E49&lt;&gt;'Povolené hodnoty'!$B$4,F49=4),G49+J49,"")</f>
        <v/>
      </c>
      <c r="U49" s="48" t="str">
        <f>IF(AND(E49&lt;&gt;'Povolené hodnoty'!$B$4,OR(F49="5a",F49="5b")),G49-H49+J49-K49,"")</f>
        <v/>
      </c>
      <c r="V49" s="48" t="str">
        <f>IF(AND(E49&lt;&gt;'Povolené hodnoty'!$B$4,F49=6),G49+J49,"")</f>
        <v/>
      </c>
      <c r="W49" s="49" t="str">
        <f>IF(AND(E49&lt;&gt;'Povolené hodnoty'!$B$4,F49=7),G49+J49,"")</f>
        <v/>
      </c>
      <c r="X49" s="47" t="str">
        <f>IF(AND(E49&lt;&gt;'Povolené hodnoty'!$B$4,F49=10),H49+K49,"")</f>
        <v/>
      </c>
      <c r="Y49" s="48" t="str">
        <f>IF(AND(E49&lt;&gt;'Povolené hodnoty'!$B$4,F49=11),H49+K49,"")</f>
        <v/>
      </c>
      <c r="Z49" s="48" t="str">
        <f>IF(AND(E49&lt;&gt;'Povolené hodnoty'!$B$4,F49=12),H49+K49,"")</f>
        <v/>
      </c>
      <c r="AA49" s="49" t="str">
        <f>IF(AND(E49&lt;&gt;'Povolené hodnoty'!$B$4,F49=13),H49+K49,"")</f>
        <v/>
      </c>
      <c r="AC49" s="23" t="b">
        <f t="shared" si="0"/>
        <v>0</v>
      </c>
      <c r="AD49" s="23" t="b">
        <f t="shared" si="5"/>
        <v>0</v>
      </c>
      <c r="AE49" s="23" t="b">
        <f>AND(E49&lt;&gt;'Povolené hodnoty'!$B$6,OR(SUM(G49,J49)&lt;&gt;SUM(N49:O49,R49:W49),SUM(H49,K49)&lt;&gt;SUM(P49:Q49,X49:AA49),COUNT(G49:H49,J49:K49)&lt;&gt;COUNT(N49:AA49)))</f>
        <v>0</v>
      </c>
      <c r="AF49" s="23" t="b">
        <f>AND(E49='Povolené hodnoty'!$B$6,$AF$5)</f>
        <v>0</v>
      </c>
    </row>
    <row r="50" spans="1:32" x14ac:dyDescent="0.2">
      <c r="A50" s="85">
        <f t="shared" si="9"/>
        <v>45</v>
      </c>
      <c r="B50" s="89"/>
      <c r="C50" s="90"/>
      <c r="D50" s="79"/>
      <c r="E50" s="80"/>
      <c r="F50" s="81"/>
      <c r="G50" s="82"/>
      <c r="H50" s="83"/>
      <c r="I50" s="49">
        <f t="shared" si="10"/>
        <v>3625</v>
      </c>
      <c r="J50" s="162"/>
      <c r="K50" s="163"/>
      <c r="L50" s="164">
        <f t="shared" si="11"/>
        <v>10882</v>
      </c>
      <c r="M50" s="50">
        <f t="shared" si="12"/>
        <v>45</v>
      </c>
      <c r="N50" s="47" t="str">
        <f>IF(AND(E50='Povolené hodnoty'!$B$4,F50=2),G50+J50,"")</f>
        <v/>
      </c>
      <c r="O50" s="49" t="str">
        <f>IF(AND(E50='Povolené hodnoty'!$B$4,F50=1),G50+J50,"")</f>
        <v/>
      </c>
      <c r="P50" s="47" t="str">
        <f>IF(AND(E50='Povolené hodnoty'!$B$4,F50=10),H50+K50,"")</f>
        <v/>
      </c>
      <c r="Q50" s="49" t="str">
        <f>IF(AND(E50='Povolené hodnoty'!$B$4,F50=9),H50+K50,"")</f>
        <v/>
      </c>
      <c r="R50" s="47" t="str">
        <f>IF(AND(E50&lt;&gt;'Povolené hodnoty'!$B$4,F50=2),G50+J50,"")</f>
        <v/>
      </c>
      <c r="S50" s="48" t="str">
        <f>IF(AND(E50&lt;&gt;'Povolené hodnoty'!$B$4,F50=3),G50+J50,"")</f>
        <v/>
      </c>
      <c r="T50" s="48" t="str">
        <f>IF(AND(E50&lt;&gt;'Povolené hodnoty'!$B$4,F50=4),G50+J50,"")</f>
        <v/>
      </c>
      <c r="U50" s="48" t="str">
        <f>IF(AND(E50&lt;&gt;'Povolené hodnoty'!$B$4,OR(F50="5a",F50="5b")),G50-H50+J50-K50,"")</f>
        <v/>
      </c>
      <c r="V50" s="48" t="str">
        <f>IF(AND(E50&lt;&gt;'Povolené hodnoty'!$B$4,F50=6),G50+J50,"")</f>
        <v/>
      </c>
      <c r="W50" s="49" t="str">
        <f>IF(AND(E50&lt;&gt;'Povolené hodnoty'!$B$4,F50=7),G50+J50,"")</f>
        <v/>
      </c>
      <c r="X50" s="47" t="str">
        <f>IF(AND(E50&lt;&gt;'Povolené hodnoty'!$B$4,F50=10),H50+K50,"")</f>
        <v/>
      </c>
      <c r="Y50" s="48" t="str">
        <f>IF(AND(E50&lt;&gt;'Povolené hodnoty'!$B$4,F50=11),H50+K50,"")</f>
        <v/>
      </c>
      <c r="Z50" s="48" t="str">
        <f>IF(AND(E50&lt;&gt;'Povolené hodnoty'!$B$4,F50=12),H50+K50,"")</f>
        <v/>
      </c>
      <c r="AA50" s="49" t="str">
        <f>IF(AND(E50&lt;&gt;'Povolené hodnoty'!$B$4,F50=13),H50+K50,"")</f>
        <v/>
      </c>
      <c r="AC50" s="23" t="b">
        <f t="shared" si="0"/>
        <v>0</v>
      </c>
      <c r="AD50" s="23" t="b">
        <f t="shared" si="5"/>
        <v>0</v>
      </c>
      <c r="AE50" s="23" t="b">
        <f>AND(E50&lt;&gt;'Povolené hodnoty'!$B$6,OR(SUM(G50,J50)&lt;&gt;SUM(N50:O50,R50:W50),SUM(H50,K50)&lt;&gt;SUM(P50:Q50,X50:AA50),COUNT(G50:H50,J50:K50)&lt;&gt;COUNT(N50:AA50)))</f>
        <v>0</v>
      </c>
      <c r="AF50" s="23" t="b">
        <f>AND(E50='Povolené hodnoty'!$B$6,$AF$5)</f>
        <v>0</v>
      </c>
    </row>
    <row r="51" spans="1:32" x14ac:dyDescent="0.2">
      <c r="A51" s="85">
        <f t="shared" si="9"/>
        <v>46</v>
      </c>
      <c r="B51" s="89"/>
      <c r="C51" s="90"/>
      <c r="D51" s="79"/>
      <c r="E51" s="80"/>
      <c r="F51" s="81"/>
      <c r="G51" s="82"/>
      <c r="H51" s="83"/>
      <c r="I51" s="49">
        <f t="shared" si="10"/>
        <v>3625</v>
      </c>
      <c r="J51" s="162"/>
      <c r="K51" s="163"/>
      <c r="L51" s="164">
        <f t="shared" si="11"/>
        <v>10882</v>
      </c>
      <c r="M51" s="50">
        <f t="shared" si="12"/>
        <v>46</v>
      </c>
      <c r="N51" s="47" t="str">
        <f>IF(AND(E51='Povolené hodnoty'!$B$4,F51=2),G51+J51,"")</f>
        <v/>
      </c>
      <c r="O51" s="49" t="str">
        <f>IF(AND(E51='Povolené hodnoty'!$B$4,F51=1),G51+J51,"")</f>
        <v/>
      </c>
      <c r="P51" s="47" t="str">
        <f>IF(AND(E51='Povolené hodnoty'!$B$4,F51=10),H51+K51,"")</f>
        <v/>
      </c>
      <c r="Q51" s="49" t="str">
        <f>IF(AND(E51='Povolené hodnoty'!$B$4,F51=9),H51+K51,"")</f>
        <v/>
      </c>
      <c r="R51" s="47" t="str">
        <f>IF(AND(E51&lt;&gt;'Povolené hodnoty'!$B$4,F51=2),G51+J51,"")</f>
        <v/>
      </c>
      <c r="S51" s="48" t="str">
        <f>IF(AND(E51&lt;&gt;'Povolené hodnoty'!$B$4,F51=3),G51+J51,"")</f>
        <v/>
      </c>
      <c r="T51" s="48" t="str">
        <f>IF(AND(E51&lt;&gt;'Povolené hodnoty'!$B$4,F51=4),G51+J51,"")</f>
        <v/>
      </c>
      <c r="U51" s="48" t="str">
        <f>IF(AND(E51&lt;&gt;'Povolené hodnoty'!$B$4,OR(F51="5a",F51="5b")),G51-H51+J51-K51,"")</f>
        <v/>
      </c>
      <c r="V51" s="48" t="str">
        <f>IF(AND(E51&lt;&gt;'Povolené hodnoty'!$B$4,F51=6),G51+J51,"")</f>
        <v/>
      </c>
      <c r="W51" s="49" t="str">
        <f>IF(AND(E51&lt;&gt;'Povolené hodnoty'!$B$4,F51=7),G51+J51,"")</f>
        <v/>
      </c>
      <c r="X51" s="47" t="str">
        <f>IF(AND(E51&lt;&gt;'Povolené hodnoty'!$B$4,F51=10),H51+K51,"")</f>
        <v/>
      </c>
      <c r="Y51" s="48" t="str">
        <f>IF(AND(E51&lt;&gt;'Povolené hodnoty'!$B$4,F51=11),H51+K51,"")</f>
        <v/>
      </c>
      <c r="Z51" s="48" t="str">
        <f>IF(AND(E51&lt;&gt;'Povolené hodnoty'!$B$4,F51=12),H51+K51,"")</f>
        <v/>
      </c>
      <c r="AA51" s="49" t="str">
        <f>IF(AND(E51&lt;&gt;'Povolené hodnoty'!$B$4,F51=13),H51+K51,"")</f>
        <v/>
      </c>
      <c r="AC51" s="23" t="b">
        <f t="shared" si="0"/>
        <v>0</v>
      </c>
      <c r="AD51" s="23" t="b">
        <f t="shared" si="5"/>
        <v>0</v>
      </c>
      <c r="AE51" s="23" t="b">
        <f>AND(E51&lt;&gt;'Povolené hodnoty'!$B$6,OR(SUM(G51,J51)&lt;&gt;SUM(N51:O51,R51:W51),SUM(H51,K51)&lt;&gt;SUM(P51:Q51,X51:AA51),COUNT(G51:H51,J51:K51)&lt;&gt;COUNT(N51:AA51)))</f>
        <v>0</v>
      </c>
      <c r="AF51" s="23" t="b">
        <f>AND(E51='Povolené hodnoty'!$B$6,$AF$5)</f>
        <v>0</v>
      </c>
    </row>
    <row r="52" spans="1:32" x14ac:dyDescent="0.2">
      <c r="A52" s="85">
        <f t="shared" si="9"/>
        <v>47</v>
      </c>
      <c r="B52" s="89"/>
      <c r="C52" s="90"/>
      <c r="D52" s="79"/>
      <c r="E52" s="80"/>
      <c r="F52" s="81"/>
      <c r="G52" s="82"/>
      <c r="H52" s="83"/>
      <c r="I52" s="49">
        <f t="shared" si="10"/>
        <v>3625</v>
      </c>
      <c r="J52" s="162"/>
      <c r="K52" s="163"/>
      <c r="L52" s="164">
        <f t="shared" si="11"/>
        <v>10882</v>
      </c>
      <c r="M52" s="50">
        <f t="shared" si="12"/>
        <v>47</v>
      </c>
      <c r="N52" s="47" t="str">
        <f>IF(AND(E52='Povolené hodnoty'!$B$4,F52=2),G52+J52,"")</f>
        <v/>
      </c>
      <c r="O52" s="49" t="str">
        <f>IF(AND(E52='Povolené hodnoty'!$B$4,F52=1),G52+J52,"")</f>
        <v/>
      </c>
      <c r="P52" s="47" t="str">
        <f>IF(AND(E52='Povolené hodnoty'!$B$4,F52=10),H52+K52,"")</f>
        <v/>
      </c>
      <c r="Q52" s="49" t="str">
        <f>IF(AND(E52='Povolené hodnoty'!$B$4,F52=9),H52+K52,"")</f>
        <v/>
      </c>
      <c r="R52" s="47" t="str">
        <f>IF(AND(E52&lt;&gt;'Povolené hodnoty'!$B$4,F52=2),G52+J52,"")</f>
        <v/>
      </c>
      <c r="S52" s="48" t="str">
        <f>IF(AND(E52&lt;&gt;'Povolené hodnoty'!$B$4,F52=3),G52+J52,"")</f>
        <v/>
      </c>
      <c r="T52" s="48" t="str">
        <f>IF(AND(E52&lt;&gt;'Povolené hodnoty'!$B$4,F52=4),G52+J52,"")</f>
        <v/>
      </c>
      <c r="U52" s="48" t="str">
        <f>IF(AND(E52&lt;&gt;'Povolené hodnoty'!$B$4,OR(F52="5a",F52="5b")),G52-H52+J52-K52,"")</f>
        <v/>
      </c>
      <c r="V52" s="48" t="str">
        <f>IF(AND(E52&lt;&gt;'Povolené hodnoty'!$B$4,F52=6),G52+J52,"")</f>
        <v/>
      </c>
      <c r="W52" s="49" t="str">
        <f>IF(AND(E52&lt;&gt;'Povolené hodnoty'!$B$4,F52=7),G52+J52,"")</f>
        <v/>
      </c>
      <c r="X52" s="47" t="str">
        <f>IF(AND(E52&lt;&gt;'Povolené hodnoty'!$B$4,F52=10),H52+K52,"")</f>
        <v/>
      </c>
      <c r="Y52" s="48" t="str">
        <f>IF(AND(E52&lt;&gt;'Povolené hodnoty'!$B$4,F52=11),H52+K52,"")</f>
        <v/>
      </c>
      <c r="Z52" s="48" t="str">
        <f>IF(AND(E52&lt;&gt;'Povolené hodnoty'!$B$4,F52=12),H52+K52,"")</f>
        <v/>
      </c>
      <c r="AA52" s="49" t="str">
        <f>IF(AND(E52&lt;&gt;'Povolené hodnoty'!$B$4,F52=13),H52+K52,"")</f>
        <v/>
      </c>
      <c r="AC52" s="23" t="b">
        <f t="shared" si="0"/>
        <v>0</v>
      </c>
      <c r="AD52" s="23" t="b">
        <f t="shared" si="5"/>
        <v>0</v>
      </c>
      <c r="AE52" s="23" t="b">
        <f>AND(E52&lt;&gt;'Povolené hodnoty'!$B$6,OR(SUM(G52,J52)&lt;&gt;SUM(N52:O52,R52:W52),SUM(H52,K52)&lt;&gt;SUM(P52:Q52,X52:AA52),COUNT(G52:H52,J52:K52)&lt;&gt;COUNT(N52:AA52)))</f>
        <v>0</v>
      </c>
      <c r="AF52" s="23" t="b">
        <f>AND(E52='Povolené hodnoty'!$B$6,$AF$5)</f>
        <v>0</v>
      </c>
    </row>
    <row r="53" spans="1:32" x14ac:dyDescent="0.2">
      <c r="A53" s="85">
        <f t="shared" si="9"/>
        <v>48</v>
      </c>
      <c r="B53" s="89"/>
      <c r="C53" s="90"/>
      <c r="D53" s="79"/>
      <c r="E53" s="80"/>
      <c r="F53" s="81"/>
      <c r="G53" s="82"/>
      <c r="H53" s="83"/>
      <c r="I53" s="49">
        <f t="shared" si="10"/>
        <v>3625</v>
      </c>
      <c r="J53" s="162"/>
      <c r="K53" s="163"/>
      <c r="L53" s="164">
        <f t="shared" si="11"/>
        <v>10882</v>
      </c>
      <c r="M53" s="50">
        <f t="shared" si="12"/>
        <v>48</v>
      </c>
      <c r="N53" s="47" t="str">
        <f>IF(AND(E53='Povolené hodnoty'!$B$4,F53=2),G53+J53,"")</f>
        <v/>
      </c>
      <c r="O53" s="49" t="str">
        <f>IF(AND(E53='Povolené hodnoty'!$B$4,F53=1),G53+J53,"")</f>
        <v/>
      </c>
      <c r="P53" s="47" t="str">
        <f>IF(AND(E53='Povolené hodnoty'!$B$4,F53=10),H53+K53,"")</f>
        <v/>
      </c>
      <c r="Q53" s="49" t="str">
        <f>IF(AND(E53='Povolené hodnoty'!$B$4,F53=9),H53+K53,"")</f>
        <v/>
      </c>
      <c r="R53" s="47" t="str">
        <f>IF(AND(E53&lt;&gt;'Povolené hodnoty'!$B$4,F53=2),G53+J53,"")</f>
        <v/>
      </c>
      <c r="S53" s="48" t="str">
        <f>IF(AND(E53&lt;&gt;'Povolené hodnoty'!$B$4,F53=3),G53+J53,"")</f>
        <v/>
      </c>
      <c r="T53" s="48" t="str">
        <f>IF(AND(E53&lt;&gt;'Povolené hodnoty'!$B$4,F53=4),G53+J53,"")</f>
        <v/>
      </c>
      <c r="U53" s="48" t="str">
        <f>IF(AND(E53&lt;&gt;'Povolené hodnoty'!$B$4,OR(F53="5a",F53="5b")),G53-H53+J53-K53,"")</f>
        <v/>
      </c>
      <c r="V53" s="48" t="str">
        <f>IF(AND(E53&lt;&gt;'Povolené hodnoty'!$B$4,F53=6),G53+J53,"")</f>
        <v/>
      </c>
      <c r="W53" s="49" t="str">
        <f>IF(AND(E53&lt;&gt;'Povolené hodnoty'!$B$4,F53=7),G53+J53,"")</f>
        <v/>
      </c>
      <c r="X53" s="47" t="str">
        <f>IF(AND(E53&lt;&gt;'Povolené hodnoty'!$B$4,F53=10),H53+K53,"")</f>
        <v/>
      </c>
      <c r="Y53" s="48" t="str">
        <f>IF(AND(E53&lt;&gt;'Povolené hodnoty'!$B$4,F53=11),H53+K53,"")</f>
        <v/>
      </c>
      <c r="Z53" s="48" t="str">
        <f>IF(AND(E53&lt;&gt;'Povolené hodnoty'!$B$4,F53=12),H53+K53,"")</f>
        <v/>
      </c>
      <c r="AA53" s="49" t="str">
        <f>IF(AND(E53&lt;&gt;'Povolené hodnoty'!$B$4,F53=13),H53+K53,"")</f>
        <v/>
      </c>
      <c r="AC53" s="23" t="b">
        <f t="shared" si="0"/>
        <v>0</v>
      </c>
      <c r="AD53" s="23" t="b">
        <f t="shared" si="5"/>
        <v>0</v>
      </c>
      <c r="AE53" s="23" t="b">
        <f>AND(E53&lt;&gt;'Povolené hodnoty'!$B$6,OR(SUM(G53,J53)&lt;&gt;SUM(N53:O53,R53:W53),SUM(H53,K53)&lt;&gt;SUM(P53:Q53,X53:AA53),COUNT(G53:H53,J53:K53)&lt;&gt;COUNT(N53:AA53)))</f>
        <v>0</v>
      </c>
      <c r="AF53" s="23" t="b">
        <f>AND(E53='Povolené hodnoty'!$B$6,$AF$5)</f>
        <v>0</v>
      </c>
    </row>
    <row r="54" spans="1:32" x14ac:dyDescent="0.2">
      <c r="A54" s="85">
        <f t="shared" si="9"/>
        <v>49</v>
      </c>
      <c r="B54" s="89"/>
      <c r="C54" s="90"/>
      <c r="D54" s="79"/>
      <c r="E54" s="80"/>
      <c r="F54" s="81"/>
      <c r="G54" s="82"/>
      <c r="H54" s="83"/>
      <c r="I54" s="49">
        <f t="shared" si="10"/>
        <v>3625</v>
      </c>
      <c r="J54" s="162"/>
      <c r="K54" s="163"/>
      <c r="L54" s="164">
        <f t="shared" si="11"/>
        <v>10882</v>
      </c>
      <c r="M54" s="50">
        <f t="shared" si="12"/>
        <v>49</v>
      </c>
      <c r="N54" s="47" t="str">
        <f>IF(AND(E54='Povolené hodnoty'!$B$4,F54=2),G54+J54,"")</f>
        <v/>
      </c>
      <c r="O54" s="49" t="str">
        <f>IF(AND(E54='Povolené hodnoty'!$B$4,F54=1),G54+J54,"")</f>
        <v/>
      </c>
      <c r="P54" s="47" t="str">
        <f>IF(AND(E54='Povolené hodnoty'!$B$4,F54=10),H54+K54,"")</f>
        <v/>
      </c>
      <c r="Q54" s="49" t="str">
        <f>IF(AND(E54='Povolené hodnoty'!$B$4,F54=9),H54+K54,"")</f>
        <v/>
      </c>
      <c r="R54" s="47" t="str">
        <f>IF(AND(E54&lt;&gt;'Povolené hodnoty'!$B$4,F54=2),G54+J54,"")</f>
        <v/>
      </c>
      <c r="S54" s="48" t="str">
        <f>IF(AND(E54&lt;&gt;'Povolené hodnoty'!$B$4,F54=3),G54+J54,"")</f>
        <v/>
      </c>
      <c r="T54" s="48" t="str">
        <f>IF(AND(E54&lt;&gt;'Povolené hodnoty'!$B$4,F54=4),G54+J54,"")</f>
        <v/>
      </c>
      <c r="U54" s="48" t="str">
        <f>IF(AND(E54&lt;&gt;'Povolené hodnoty'!$B$4,OR(F54="5a",F54="5b")),G54-H54+J54-K54,"")</f>
        <v/>
      </c>
      <c r="V54" s="48" t="str">
        <f>IF(AND(E54&lt;&gt;'Povolené hodnoty'!$B$4,F54=6),G54+J54,"")</f>
        <v/>
      </c>
      <c r="W54" s="49" t="str">
        <f>IF(AND(E54&lt;&gt;'Povolené hodnoty'!$B$4,F54=7),G54+J54,"")</f>
        <v/>
      </c>
      <c r="X54" s="47" t="str">
        <f>IF(AND(E54&lt;&gt;'Povolené hodnoty'!$B$4,F54=10),H54+K54,"")</f>
        <v/>
      </c>
      <c r="Y54" s="48" t="str">
        <f>IF(AND(E54&lt;&gt;'Povolené hodnoty'!$B$4,F54=11),H54+K54,"")</f>
        <v/>
      </c>
      <c r="Z54" s="48" t="str">
        <f>IF(AND(E54&lt;&gt;'Povolené hodnoty'!$B$4,F54=12),H54+K54,"")</f>
        <v/>
      </c>
      <c r="AA54" s="49" t="str">
        <f>IF(AND(E54&lt;&gt;'Povolené hodnoty'!$B$4,F54=13),H54+K54,"")</f>
        <v/>
      </c>
      <c r="AC54" s="23" t="b">
        <f t="shared" si="0"/>
        <v>0</v>
      </c>
      <c r="AD54" s="23" t="b">
        <f t="shared" si="5"/>
        <v>0</v>
      </c>
      <c r="AE54" s="23" t="b">
        <f>AND(E54&lt;&gt;'Povolené hodnoty'!$B$6,OR(SUM(G54,J54)&lt;&gt;SUM(N54:O54,R54:W54),SUM(H54,K54)&lt;&gt;SUM(P54:Q54,X54:AA54),COUNT(G54:H54,J54:K54)&lt;&gt;COUNT(N54:AA54)))</f>
        <v>0</v>
      </c>
      <c r="AF54" s="23" t="b">
        <f>AND(E54='Povolené hodnoty'!$B$6,$AF$5)</f>
        <v>0</v>
      </c>
    </row>
    <row r="55" spans="1:32" x14ac:dyDescent="0.2">
      <c r="A55" s="85">
        <f t="shared" si="9"/>
        <v>50</v>
      </c>
      <c r="B55" s="89"/>
      <c r="C55" s="90"/>
      <c r="D55" s="79"/>
      <c r="E55" s="80"/>
      <c r="F55" s="81"/>
      <c r="G55" s="82"/>
      <c r="H55" s="83"/>
      <c r="I55" s="49">
        <f t="shared" si="10"/>
        <v>3625</v>
      </c>
      <c r="J55" s="162"/>
      <c r="K55" s="163"/>
      <c r="L55" s="164">
        <f t="shared" si="11"/>
        <v>10882</v>
      </c>
      <c r="M55" s="50">
        <f t="shared" si="12"/>
        <v>50</v>
      </c>
      <c r="N55" s="47" t="str">
        <f>IF(AND(E55='Povolené hodnoty'!$B$4,F55=2),G55+J55,"")</f>
        <v/>
      </c>
      <c r="O55" s="49" t="str">
        <f>IF(AND(E55='Povolené hodnoty'!$B$4,F55=1),G55+J55,"")</f>
        <v/>
      </c>
      <c r="P55" s="47" t="str">
        <f>IF(AND(E55='Povolené hodnoty'!$B$4,F55=10),H55+K55,"")</f>
        <v/>
      </c>
      <c r="Q55" s="49" t="str">
        <f>IF(AND(E55='Povolené hodnoty'!$B$4,F55=9),H55+K55,"")</f>
        <v/>
      </c>
      <c r="R55" s="47" t="str">
        <f>IF(AND(E55&lt;&gt;'Povolené hodnoty'!$B$4,F55=2),G55+J55,"")</f>
        <v/>
      </c>
      <c r="S55" s="48" t="str">
        <f>IF(AND(E55&lt;&gt;'Povolené hodnoty'!$B$4,F55=3),G55+J55,"")</f>
        <v/>
      </c>
      <c r="T55" s="48" t="str">
        <f>IF(AND(E55&lt;&gt;'Povolené hodnoty'!$B$4,F55=4),G55+J55,"")</f>
        <v/>
      </c>
      <c r="U55" s="48" t="str">
        <f>IF(AND(E55&lt;&gt;'Povolené hodnoty'!$B$4,OR(F55="5a",F55="5b")),G55-H55+J55-K55,"")</f>
        <v/>
      </c>
      <c r="V55" s="48" t="str">
        <f>IF(AND(E55&lt;&gt;'Povolené hodnoty'!$B$4,F55=6),G55+J55,"")</f>
        <v/>
      </c>
      <c r="W55" s="49" t="str">
        <f>IF(AND(E55&lt;&gt;'Povolené hodnoty'!$B$4,F55=7),G55+J55,"")</f>
        <v/>
      </c>
      <c r="X55" s="47" t="str">
        <f>IF(AND(E55&lt;&gt;'Povolené hodnoty'!$B$4,F55=10),H55+K55,"")</f>
        <v/>
      </c>
      <c r="Y55" s="48" t="str">
        <f>IF(AND(E55&lt;&gt;'Povolené hodnoty'!$B$4,F55=11),H55+K55,"")</f>
        <v/>
      </c>
      <c r="Z55" s="48" t="str">
        <f>IF(AND(E55&lt;&gt;'Povolené hodnoty'!$B$4,F55=12),H55+K55,"")</f>
        <v/>
      </c>
      <c r="AA55" s="49" t="str">
        <f>IF(AND(E55&lt;&gt;'Povolené hodnoty'!$B$4,F55=13),H55+K55,"")</f>
        <v/>
      </c>
      <c r="AC55" s="23" t="b">
        <f t="shared" si="0"/>
        <v>0</v>
      </c>
      <c r="AD55" s="23" t="b">
        <f t="shared" si="5"/>
        <v>0</v>
      </c>
      <c r="AE55" s="23" t="b">
        <f>AND(E55&lt;&gt;'Povolené hodnoty'!$B$6,OR(SUM(G55,J55)&lt;&gt;SUM(N55:O55,R55:W55),SUM(H55,K55)&lt;&gt;SUM(P55:Q55,X55:AA55),COUNT(G55:H55,J55:K55)&lt;&gt;COUNT(N55:AA55)))</f>
        <v>0</v>
      </c>
      <c r="AF55" s="23" t="b">
        <f>AND(E55='Povolené hodnoty'!$B$6,$AF$5)</f>
        <v>0</v>
      </c>
    </row>
    <row r="56" spans="1:32" x14ac:dyDescent="0.2">
      <c r="A56" s="85">
        <f t="shared" si="9"/>
        <v>51</v>
      </c>
      <c r="B56" s="89"/>
      <c r="C56" s="90"/>
      <c r="D56" s="79"/>
      <c r="E56" s="80"/>
      <c r="F56" s="81"/>
      <c r="G56" s="82"/>
      <c r="H56" s="83"/>
      <c r="I56" s="49">
        <f t="shared" si="10"/>
        <v>3625</v>
      </c>
      <c r="J56" s="162"/>
      <c r="K56" s="163"/>
      <c r="L56" s="164">
        <f t="shared" si="11"/>
        <v>10882</v>
      </c>
      <c r="M56" s="50">
        <f t="shared" si="12"/>
        <v>51</v>
      </c>
      <c r="N56" s="47" t="str">
        <f>IF(AND(E56='Povolené hodnoty'!$B$4,F56=2),G56+J56,"")</f>
        <v/>
      </c>
      <c r="O56" s="49" t="str">
        <f>IF(AND(E56='Povolené hodnoty'!$B$4,F56=1),G56+J56,"")</f>
        <v/>
      </c>
      <c r="P56" s="47" t="str">
        <f>IF(AND(E56='Povolené hodnoty'!$B$4,F56=10),H56+K56,"")</f>
        <v/>
      </c>
      <c r="Q56" s="49" t="str">
        <f>IF(AND(E56='Povolené hodnoty'!$B$4,F56=9),H56+K56,"")</f>
        <v/>
      </c>
      <c r="R56" s="47" t="str">
        <f>IF(AND(E56&lt;&gt;'Povolené hodnoty'!$B$4,F56=2),G56+J56,"")</f>
        <v/>
      </c>
      <c r="S56" s="48" t="str">
        <f>IF(AND(E56&lt;&gt;'Povolené hodnoty'!$B$4,F56=3),G56+J56,"")</f>
        <v/>
      </c>
      <c r="T56" s="48" t="str">
        <f>IF(AND(E56&lt;&gt;'Povolené hodnoty'!$B$4,F56=4),G56+J56,"")</f>
        <v/>
      </c>
      <c r="U56" s="48" t="str">
        <f>IF(AND(E56&lt;&gt;'Povolené hodnoty'!$B$4,OR(F56="5a",F56="5b")),G56-H56+J56-K56,"")</f>
        <v/>
      </c>
      <c r="V56" s="48" t="str">
        <f>IF(AND(E56&lt;&gt;'Povolené hodnoty'!$B$4,F56=6),G56+J56,"")</f>
        <v/>
      </c>
      <c r="W56" s="49" t="str">
        <f>IF(AND(E56&lt;&gt;'Povolené hodnoty'!$B$4,F56=7),G56+J56,"")</f>
        <v/>
      </c>
      <c r="X56" s="47" t="str">
        <f>IF(AND(E56&lt;&gt;'Povolené hodnoty'!$B$4,F56=10),H56+K56,"")</f>
        <v/>
      </c>
      <c r="Y56" s="48" t="str">
        <f>IF(AND(E56&lt;&gt;'Povolené hodnoty'!$B$4,F56=11),H56+K56,"")</f>
        <v/>
      </c>
      <c r="Z56" s="48" t="str">
        <f>IF(AND(E56&lt;&gt;'Povolené hodnoty'!$B$4,F56=12),H56+K56,"")</f>
        <v/>
      </c>
      <c r="AA56" s="49" t="str">
        <f>IF(AND(E56&lt;&gt;'Povolené hodnoty'!$B$4,F56=13),H56+K56,"")</f>
        <v/>
      </c>
      <c r="AC56" s="23" t="b">
        <f t="shared" si="0"/>
        <v>0</v>
      </c>
      <c r="AD56" s="23" t="b">
        <f t="shared" si="5"/>
        <v>0</v>
      </c>
      <c r="AE56" s="23" t="b">
        <f>AND(E56&lt;&gt;'Povolené hodnoty'!$B$6,OR(SUM(G56,J56)&lt;&gt;SUM(N56:O56,R56:W56),SUM(H56,K56)&lt;&gt;SUM(P56:Q56,X56:AA56),COUNT(G56:H56,J56:K56)&lt;&gt;COUNT(N56:AA56)))</f>
        <v>0</v>
      </c>
      <c r="AF56" s="23" t="b">
        <f>AND(E56='Povolené hodnoty'!$B$6,$AF$5)</f>
        <v>0</v>
      </c>
    </row>
    <row r="57" spans="1:32" x14ac:dyDescent="0.2">
      <c r="A57" s="85">
        <f t="shared" si="9"/>
        <v>52</v>
      </c>
      <c r="B57" s="89"/>
      <c r="C57" s="90"/>
      <c r="D57" s="79"/>
      <c r="E57" s="80"/>
      <c r="F57" s="81"/>
      <c r="G57" s="82"/>
      <c r="H57" s="83"/>
      <c r="I57" s="49">
        <f t="shared" ref="I57:I110" si="13">I56+G57-H57</f>
        <v>3625</v>
      </c>
      <c r="J57" s="162"/>
      <c r="K57" s="163"/>
      <c r="L57" s="164">
        <f t="shared" si="11"/>
        <v>10882</v>
      </c>
      <c r="M57" s="50">
        <f t="shared" si="12"/>
        <v>52</v>
      </c>
      <c r="N57" s="47" t="str">
        <f>IF(AND(E57='Povolené hodnoty'!$B$4,F57=2),G57+J57,"")</f>
        <v/>
      </c>
      <c r="O57" s="49" t="str">
        <f>IF(AND(E57='Povolené hodnoty'!$B$4,F57=1),G57+J57,"")</f>
        <v/>
      </c>
      <c r="P57" s="47" t="str">
        <f>IF(AND(E57='Povolené hodnoty'!$B$4,F57=10),H57+K57,"")</f>
        <v/>
      </c>
      <c r="Q57" s="49" t="str">
        <f>IF(AND(E57='Povolené hodnoty'!$B$4,F57=9),H57+K57,"")</f>
        <v/>
      </c>
      <c r="R57" s="47" t="str">
        <f>IF(AND(E57&lt;&gt;'Povolené hodnoty'!$B$4,F57=2),G57+J57,"")</f>
        <v/>
      </c>
      <c r="S57" s="48" t="str">
        <f>IF(AND(E57&lt;&gt;'Povolené hodnoty'!$B$4,F57=3),G57+J57,"")</f>
        <v/>
      </c>
      <c r="T57" s="48" t="str">
        <f>IF(AND(E57&lt;&gt;'Povolené hodnoty'!$B$4,F57=4),G57+J57,"")</f>
        <v/>
      </c>
      <c r="U57" s="48" t="str">
        <f>IF(AND(E57&lt;&gt;'Povolené hodnoty'!$B$4,OR(F57="5a",F57="5b")),G57-H57+J57-K57,"")</f>
        <v/>
      </c>
      <c r="V57" s="48" t="str">
        <f>IF(AND(E57&lt;&gt;'Povolené hodnoty'!$B$4,F57=6),G57+J57,"")</f>
        <v/>
      </c>
      <c r="W57" s="49" t="str">
        <f>IF(AND(E57&lt;&gt;'Povolené hodnoty'!$B$4,F57=7),G57+J57,"")</f>
        <v/>
      </c>
      <c r="X57" s="47" t="str">
        <f>IF(AND(E57&lt;&gt;'Povolené hodnoty'!$B$4,F57=10),H57+K57,"")</f>
        <v/>
      </c>
      <c r="Y57" s="48" t="str">
        <f>IF(AND(E57&lt;&gt;'Povolené hodnoty'!$B$4,F57=11),H57+K57,"")</f>
        <v/>
      </c>
      <c r="Z57" s="48" t="str">
        <f>IF(AND(E57&lt;&gt;'Povolené hodnoty'!$B$4,F57=12),H57+K57,"")</f>
        <v/>
      </c>
      <c r="AA57" s="49" t="str">
        <f>IF(AND(E57&lt;&gt;'Povolené hodnoty'!$B$4,F57=13),H57+K57,"")</f>
        <v/>
      </c>
      <c r="AC57" s="23" t="b">
        <f t="shared" si="0"/>
        <v>0</v>
      </c>
      <c r="AD57" s="23" t="b">
        <f t="shared" si="5"/>
        <v>0</v>
      </c>
      <c r="AE57" s="23" t="b">
        <f>AND(E57&lt;&gt;'Povolené hodnoty'!$B$6,OR(SUM(G57,J57)&lt;&gt;SUM(N57:O57,R57:W57),SUM(H57,K57)&lt;&gt;SUM(P57:Q57,X57:AA57),COUNT(G57:H57,J57:K57)&lt;&gt;COUNT(N57:AA57)))</f>
        <v>0</v>
      </c>
      <c r="AF57" s="23" t="b">
        <f>AND(E57='Povolené hodnoty'!$B$6,$AF$5)</f>
        <v>0</v>
      </c>
    </row>
    <row r="58" spans="1:32" x14ac:dyDescent="0.2">
      <c r="A58" s="85">
        <f t="shared" si="9"/>
        <v>53</v>
      </c>
      <c r="B58" s="89"/>
      <c r="C58" s="90"/>
      <c r="D58" s="79"/>
      <c r="E58" s="80"/>
      <c r="F58" s="81"/>
      <c r="G58" s="82"/>
      <c r="H58" s="83"/>
      <c r="I58" s="49">
        <f t="shared" si="13"/>
        <v>3625</v>
      </c>
      <c r="J58" s="162"/>
      <c r="K58" s="163"/>
      <c r="L58" s="164">
        <f t="shared" si="11"/>
        <v>10882</v>
      </c>
      <c r="M58" s="50">
        <f t="shared" si="12"/>
        <v>53</v>
      </c>
      <c r="N58" s="47" t="str">
        <f>IF(AND(E58='Povolené hodnoty'!$B$4,F58=2),G58+J58,"")</f>
        <v/>
      </c>
      <c r="O58" s="49" t="str">
        <f>IF(AND(E58='Povolené hodnoty'!$B$4,F58=1),G58+J58,"")</f>
        <v/>
      </c>
      <c r="P58" s="47" t="str">
        <f>IF(AND(E58='Povolené hodnoty'!$B$4,F58=10),H58+K58,"")</f>
        <v/>
      </c>
      <c r="Q58" s="49" t="str">
        <f>IF(AND(E58='Povolené hodnoty'!$B$4,F58=9),H58+K58,"")</f>
        <v/>
      </c>
      <c r="R58" s="47" t="str">
        <f>IF(AND(E58&lt;&gt;'Povolené hodnoty'!$B$4,F58=2),G58+J58,"")</f>
        <v/>
      </c>
      <c r="S58" s="48" t="str">
        <f>IF(AND(E58&lt;&gt;'Povolené hodnoty'!$B$4,F58=3),G58+J58,"")</f>
        <v/>
      </c>
      <c r="T58" s="48" t="str">
        <f>IF(AND(E58&lt;&gt;'Povolené hodnoty'!$B$4,F58=4),G58+J58,"")</f>
        <v/>
      </c>
      <c r="U58" s="48" t="str">
        <f>IF(AND(E58&lt;&gt;'Povolené hodnoty'!$B$4,OR(F58="5a",F58="5b")),G58-H58+J58-K58,"")</f>
        <v/>
      </c>
      <c r="V58" s="48" t="str">
        <f>IF(AND(E58&lt;&gt;'Povolené hodnoty'!$B$4,F58=6),G58+J58,"")</f>
        <v/>
      </c>
      <c r="W58" s="49" t="str">
        <f>IF(AND(E58&lt;&gt;'Povolené hodnoty'!$B$4,F58=7),G58+J58,"")</f>
        <v/>
      </c>
      <c r="X58" s="47" t="str">
        <f>IF(AND(E58&lt;&gt;'Povolené hodnoty'!$B$4,F58=10),H58+K58,"")</f>
        <v/>
      </c>
      <c r="Y58" s="48" t="str">
        <f>IF(AND(E58&lt;&gt;'Povolené hodnoty'!$B$4,F58=11),H58+K58,"")</f>
        <v/>
      </c>
      <c r="Z58" s="48" t="str">
        <f>IF(AND(E58&lt;&gt;'Povolené hodnoty'!$B$4,F58=12),H58+K58,"")</f>
        <v/>
      </c>
      <c r="AA58" s="49" t="str">
        <f>IF(AND(E58&lt;&gt;'Povolené hodnoty'!$B$4,F58=13),H58+K58,"")</f>
        <v/>
      </c>
      <c r="AC58" s="23" t="b">
        <f t="shared" si="0"/>
        <v>0</v>
      </c>
      <c r="AD58" s="23" t="b">
        <f t="shared" si="5"/>
        <v>0</v>
      </c>
      <c r="AE58" s="23" t="b">
        <f>AND(E58&lt;&gt;'Povolené hodnoty'!$B$6,OR(SUM(G58,J58)&lt;&gt;SUM(N58:O58,R58:W58),SUM(H58,K58)&lt;&gt;SUM(P58:Q58,X58:AA58),COUNT(G58:H58,J58:K58)&lt;&gt;COUNT(N58:AA58)))</f>
        <v>0</v>
      </c>
      <c r="AF58" s="23" t="b">
        <f>AND(E58='Povolené hodnoty'!$B$6,$AF$5)</f>
        <v>0</v>
      </c>
    </row>
    <row r="59" spans="1:32" x14ac:dyDescent="0.2">
      <c r="A59" s="85">
        <f t="shared" si="9"/>
        <v>54</v>
      </c>
      <c r="B59" s="89"/>
      <c r="C59" s="90"/>
      <c r="D59" s="79"/>
      <c r="E59" s="80"/>
      <c r="F59" s="81"/>
      <c r="G59" s="82"/>
      <c r="H59" s="83"/>
      <c r="I59" s="49">
        <f t="shared" si="13"/>
        <v>3625</v>
      </c>
      <c r="J59" s="162"/>
      <c r="K59" s="163"/>
      <c r="L59" s="164">
        <f t="shared" si="11"/>
        <v>10882</v>
      </c>
      <c r="M59" s="50">
        <f t="shared" si="12"/>
        <v>54</v>
      </c>
      <c r="N59" s="47" t="str">
        <f>IF(AND(E59='Povolené hodnoty'!$B$4,F59=2),G59+J59,"")</f>
        <v/>
      </c>
      <c r="O59" s="49" t="str">
        <f>IF(AND(E59='Povolené hodnoty'!$B$4,F59=1),G59+J59,"")</f>
        <v/>
      </c>
      <c r="P59" s="47" t="str">
        <f>IF(AND(E59='Povolené hodnoty'!$B$4,F59=10),H59+K59,"")</f>
        <v/>
      </c>
      <c r="Q59" s="49" t="str">
        <f>IF(AND(E59='Povolené hodnoty'!$B$4,F59=9),H59+K59,"")</f>
        <v/>
      </c>
      <c r="R59" s="47" t="str">
        <f>IF(AND(E59&lt;&gt;'Povolené hodnoty'!$B$4,F59=2),G59+J59,"")</f>
        <v/>
      </c>
      <c r="S59" s="48" t="str">
        <f>IF(AND(E59&lt;&gt;'Povolené hodnoty'!$B$4,F59=3),G59+J59,"")</f>
        <v/>
      </c>
      <c r="T59" s="48" t="str">
        <f>IF(AND(E59&lt;&gt;'Povolené hodnoty'!$B$4,F59=4),G59+J59,"")</f>
        <v/>
      </c>
      <c r="U59" s="48" t="str">
        <f>IF(AND(E59&lt;&gt;'Povolené hodnoty'!$B$4,OR(F59="5a",F59="5b")),G59-H59+J59-K59,"")</f>
        <v/>
      </c>
      <c r="V59" s="48" t="str">
        <f>IF(AND(E59&lt;&gt;'Povolené hodnoty'!$B$4,F59=6),G59+J59,"")</f>
        <v/>
      </c>
      <c r="W59" s="49" t="str">
        <f>IF(AND(E59&lt;&gt;'Povolené hodnoty'!$B$4,F59=7),G59+J59,"")</f>
        <v/>
      </c>
      <c r="X59" s="47" t="str">
        <f>IF(AND(E59&lt;&gt;'Povolené hodnoty'!$B$4,F59=10),H59+K59,"")</f>
        <v/>
      </c>
      <c r="Y59" s="48" t="str">
        <f>IF(AND(E59&lt;&gt;'Povolené hodnoty'!$B$4,F59=11),H59+K59,"")</f>
        <v/>
      </c>
      <c r="Z59" s="48" t="str">
        <f>IF(AND(E59&lt;&gt;'Povolené hodnoty'!$B$4,F59=12),H59+K59,"")</f>
        <v/>
      </c>
      <c r="AA59" s="49" t="str">
        <f>IF(AND(E59&lt;&gt;'Povolené hodnoty'!$B$4,F59=13),H59+K59,"")</f>
        <v/>
      </c>
      <c r="AC59" s="23" t="b">
        <f t="shared" si="0"/>
        <v>0</v>
      </c>
      <c r="AD59" s="23" t="b">
        <f t="shared" si="5"/>
        <v>0</v>
      </c>
      <c r="AE59" s="23" t="b">
        <f>AND(E59&lt;&gt;'Povolené hodnoty'!$B$6,OR(SUM(G59,J59)&lt;&gt;SUM(N59:O59,R59:W59),SUM(H59,K59)&lt;&gt;SUM(P59:Q59,X59:AA59),COUNT(G59:H59,J59:K59)&lt;&gt;COUNT(N59:AA59)))</f>
        <v>0</v>
      </c>
      <c r="AF59" s="23" t="b">
        <f>AND(E59='Povolené hodnoty'!$B$6,$AF$5)</f>
        <v>0</v>
      </c>
    </row>
    <row r="60" spans="1:32" x14ac:dyDescent="0.2">
      <c r="A60" s="85">
        <f t="shared" si="9"/>
        <v>55</v>
      </c>
      <c r="B60" s="89"/>
      <c r="C60" s="90"/>
      <c r="D60" s="79"/>
      <c r="E60" s="80"/>
      <c r="F60" s="81"/>
      <c r="G60" s="82"/>
      <c r="H60" s="83"/>
      <c r="I60" s="49">
        <f t="shared" si="13"/>
        <v>3625</v>
      </c>
      <c r="J60" s="162"/>
      <c r="K60" s="163"/>
      <c r="L60" s="164">
        <f t="shared" si="11"/>
        <v>10882</v>
      </c>
      <c r="M60" s="50">
        <f t="shared" si="12"/>
        <v>55</v>
      </c>
      <c r="N60" s="47" t="str">
        <f>IF(AND(E60='Povolené hodnoty'!$B$4,F60=2),G60+J60,"")</f>
        <v/>
      </c>
      <c r="O60" s="49" t="str">
        <f>IF(AND(E60='Povolené hodnoty'!$B$4,F60=1),G60+J60,"")</f>
        <v/>
      </c>
      <c r="P60" s="47" t="str">
        <f>IF(AND(E60='Povolené hodnoty'!$B$4,F60=10),H60+K60,"")</f>
        <v/>
      </c>
      <c r="Q60" s="49" t="str">
        <f>IF(AND(E60='Povolené hodnoty'!$B$4,F60=9),H60+K60,"")</f>
        <v/>
      </c>
      <c r="R60" s="47" t="str">
        <f>IF(AND(E60&lt;&gt;'Povolené hodnoty'!$B$4,F60=2),G60+J60,"")</f>
        <v/>
      </c>
      <c r="S60" s="48" t="str">
        <f>IF(AND(E60&lt;&gt;'Povolené hodnoty'!$B$4,F60=3),G60+J60,"")</f>
        <v/>
      </c>
      <c r="T60" s="48" t="str">
        <f>IF(AND(E60&lt;&gt;'Povolené hodnoty'!$B$4,F60=4),G60+J60,"")</f>
        <v/>
      </c>
      <c r="U60" s="48" t="str">
        <f>IF(AND(E60&lt;&gt;'Povolené hodnoty'!$B$4,OR(F60="5a",F60="5b")),G60-H60+J60-K60,"")</f>
        <v/>
      </c>
      <c r="V60" s="48" t="str">
        <f>IF(AND(E60&lt;&gt;'Povolené hodnoty'!$B$4,F60=6),G60+J60,"")</f>
        <v/>
      </c>
      <c r="W60" s="49" t="str">
        <f>IF(AND(E60&lt;&gt;'Povolené hodnoty'!$B$4,F60=7),G60+J60,"")</f>
        <v/>
      </c>
      <c r="X60" s="47" t="str">
        <f>IF(AND(E60&lt;&gt;'Povolené hodnoty'!$B$4,F60=10),H60+K60,"")</f>
        <v/>
      </c>
      <c r="Y60" s="48" t="str">
        <f>IF(AND(E60&lt;&gt;'Povolené hodnoty'!$B$4,F60=11),H60+K60,"")</f>
        <v/>
      </c>
      <c r="Z60" s="48" t="str">
        <f>IF(AND(E60&lt;&gt;'Povolené hodnoty'!$B$4,F60=12),H60+K60,"")</f>
        <v/>
      </c>
      <c r="AA60" s="49" t="str">
        <f>IF(AND(E60&lt;&gt;'Povolené hodnoty'!$B$4,F60=13),H60+K60,"")</f>
        <v/>
      </c>
      <c r="AC60" s="23" t="b">
        <f t="shared" si="0"/>
        <v>0</v>
      </c>
      <c r="AD60" s="23" t="b">
        <f t="shared" si="5"/>
        <v>0</v>
      </c>
      <c r="AE60" s="23" t="b">
        <f>AND(E60&lt;&gt;'Povolené hodnoty'!$B$6,OR(SUM(G60,J60)&lt;&gt;SUM(N60:O60,R60:W60),SUM(H60,K60)&lt;&gt;SUM(P60:Q60,X60:AA60),COUNT(G60:H60,J60:K60)&lt;&gt;COUNT(N60:AA60)))</f>
        <v>0</v>
      </c>
      <c r="AF60" s="23" t="b">
        <f>AND(E60='Povolené hodnoty'!$B$6,$AF$5)</f>
        <v>0</v>
      </c>
    </row>
    <row r="61" spans="1:32" x14ac:dyDescent="0.2">
      <c r="A61" s="85">
        <f t="shared" si="9"/>
        <v>56</v>
      </c>
      <c r="B61" s="89"/>
      <c r="C61" s="90"/>
      <c r="D61" s="79"/>
      <c r="E61" s="80"/>
      <c r="F61" s="81"/>
      <c r="G61" s="82"/>
      <c r="H61" s="83"/>
      <c r="I61" s="49">
        <f t="shared" si="13"/>
        <v>3625</v>
      </c>
      <c r="J61" s="162"/>
      <c r="K61" s="163"/>
      <c r="L61" s="164">
        <f t="shared" si="11"/>
        <v>10882</v>
      </c>
      <c r="M61" s="50">
        <f t="shared" si="12"/>
        <v>56</v>
      </c>
      <c r="N61" s="47" t="str">
        <f>IF(AND(E61='Povolené hodnoty'!$B$4,F61=2),G61+J61,"")</f>
        <v/>
      </c>
      <c r="O61" s="49" t="str">
        <f>IF(AND(E61='Povolené hodnoty'!$B$4,F61=1),G61+J61,"")</f>
        <v/>
      </c>
      <c r="P61" s="47" t="str">
        <f>IF(AND(E61='Povolené hodnoty'!$B$4,F61=10),H61+K61,"")</f>
        <v/>
      </c>
      <c r="Q61" s="49" t="str">
        <f>IF(AND(E61='Povolené hodnoty'!$B$4,F61=9),H61+K61,"")</f>
        <v/>
      </c>
      <c r="R61" s="47" t="str">
        <f>IF(AND(E61&lt;&gt;'Povolené hodnoty'!$B$4,F61=2),G61+J61,"")</f>
        <v/>
      </c>
      <c r="S61" s="48" t="str">
        <f>IF(AND(E61&lt;&gt;'Povolené hodnoty'!$B$4,F61=3),G61+J61,"")</f>
        <v/>
      </c>
      <c r="T61" s="48" t="str">
        <f>IF(AND(E61&lt;&gt;'Povolené hodnoty'!$B$4,F61=4),G61+J61,"")</f>
        <v/>
      </c>
      <c r="U61" s="48" t="str">
        <f>IF(AND(E61&lt;&gt;'Povolené hodnoty'!$B$4,OR(F61="5a",F61="5b")),G61-H61+J61-K61,"")</f>
        <v/>
      </c>
      <c r="V61" s="48" t="str">
        <f>IF(AND(E61&lt;&gt;'Povolené hodnoty'!$B$4,F61=6),G61+J61,"")</f>
        <v/>
      </c>
      <c r="W61" s="49" t="str">
        <f>IF(AND(E61&lt;&gt;'Povolené hodnoty'!$B$4,F61=7),G61+J61,"")</f>
        <v/>
      </c>
      <c r="X61" s="47" t="str">
        <f>IF(AND(E61&lt;&gt;'Povolené hodnoty'!$B$4,F61=10),H61+K61,"")</f>
        <v/>
      </c>
      <c r="Y61" s="48" t="str">
        <f>IF(AND(E61&lt;&gt;'Povolené hodnoty'!$B$4,F61=11),H61+K61,"")</f>
        <v/>
      </c>
      <c r="Z61" s="48" t="str">
        <f>IF(AND(E61&lt;&gt;'Povolené hodnoty'!$B$4,F61=12),H61+K61,"")</f>
        <v/>
      </c>
      <c r="AA61" s="49" t="str">
        <f>IF(AND(E61&lt;&gt;'Povolené hodnoty'!$B$4,F61=13),H61+K61,"")</f>
        <v/>
      </c>
      <c r="AC61" s="23" t="b">
        <f t="shared" si="0"/>
        <v>0</v>
      </c>
      <c r="AD61" s="23" t="b">
        <f t="shared" si="5"/>
        <v>0</v>
      </c>
      <c r="AE61" s="23" t="b">
        <f>AND(E61&lt;&gt;'Povolené hodnoty'!$B$6,OR(SUM(G61,J61)&lt;&gt;SUM(N61:O61,R61:W61),SUM(H61,K61)&lt;&gt;SUM(P61:Q61,X61:AA61),COUNT(G61:H61,J61:K61)&lt;&gt;COUNT(N61:AA61)))</f>
        <v>0</v>
      </c>
      <c r="AF61" s="23" t="b">
        <f>AND(E61='Povolené hodnoty'!$B$6,$AF$5)</f>
        <v>0</v>
      </c>
    </row>
    <row r="62" spans="1:32" x14ac:dyDescent="0.2">
      <c r="A62" s="85">
        <f t="shared" si="9"/>
        <v>57</v>
      </c>
      <c r="B62" s="89"/>
      <c r="C62" s="90"/>
      <c r="D62" s="79"/>
      <c r="E62" s="80"/>
      <c r="F62" s="81"/>
      <c r="G62" s="82"/>
      <c r="H62" s="83"/>
      <c r="I62" s="49">
        <f t="shared" si="13"/>
        <v>3625</v>
      </c>
      <c r="J62" s="162"/>
      <c r="K62" s="163"/>
      <c r="L62" s="164">
        <f t="shared" si="11"/>
        <v>10882</v>
      </c>
      <c r="M62" s="50">
        <f t="shared" si="12"/>
        <v>57</v>
      </c>
      <c r="N62" s="47" t="str">
        <f>IF(AND(E62='Povolené hodnoty'!$B$4,F62=2),G62+J62,"")</f>
        <v/>
      </c>
      <c r="O62" s="49" t="str">
        <f>IF(AND(E62='Povolené hodnoty'!$B$4,F62=1),G62+J62,"")</f>
        <v/>
      </c>
      <c r="P62" s="47" t="str">
        <f>IF(AND(E62='Povolené hodnoty'!$B$4,F62=10),H62+K62,"")</f>
        <v/>
      </c>
      <c r="Q62" s="49" t="str">
        <f>IF(AND(E62='Povolené hodnoty'!$B$4,F62=9),H62+K62,"")</f>
        <v/>
      </c>
      <c r="R62" s="47" t="str">
        <f>IF(AND(E62&lt;&gt;'Povolené hodnoty'!$B$4,F62=2),G62+J62,"")</f>
        <v/>
      </c>
      <c r="S62" s="48" t="str">
        <f>IF(AND(E62&lt;&gt;'Povolené hodnoty'!$B$4,F62=3),G62+J62,"")</f>
        <v/>
      </c>
      <c r="T62" s="48" t="str">
        <f>IF(AND(E62&lt;&gt;'Povolené hodnoty'!$B$4,F62=4),G62+J62,"")</f>
        <v/>
      </c>
      <c r="U62" s="48" t="str">
        <f>IF(AND(E62&lt;&gt;'Povolené hodnoty'!$B$4,OR(F62="5a",F62="5b")),G62-H62+J62-K62,"")</f>
        <v/>
      </c>
      <c r="V62" s="48" t="str">
        <f>IF(AND(E62&lt;&gt;'Povolené hodnoty'!$B$4,F62=6),G62+J62,"")</f>
        <v/>
      </c>
      <c r="W62" s="49" t="str">
        <f>IF(AND(E62&lt;&gt;'Povolené hodnoty'!$B$4,F62=7),G62+J62,"")</f>
        <v/>
      </c>
      <c r="X62" s="47" t="str">
        <f>IF(AND(E62&lt;&gt;'Povolené hodnoty'!$B$4,F62=10),H62+K62,"")</f>
        <v/>
      </c>
      <c r="Y62" s="48" t="str">
        <f>IF(AND(E62&lt;&gt;'Povolené hodnoty'!$B$4,F62=11),H62+K62,"")</f>
        <v/>
      </c>
      <c r="Z62" s="48" t="str">
        <f>IF(AND(E62&lt;&gt;'Povolené hodnoty'!$B$4,F62=12),H62+K62,"")</f>
        <v/>
      </c>
      <c r="AA62" s="49" t="str">
        <f>IF(AND(E62&lt;&gt;'Povolené hodnoty'!$B$4,F62=13),H62+K62,"")</f>
        <v/>
      </c>
      <c r="AC62" s="23" t="b">
        <f t="shared" si="0"/>
        <v>0</v>
      </c>
      <c r="AD62" s="23" t="b">
        <f t="shared" si="5"/>
        <v>0</v>
      </c>
      <c r="AE62" s="23" t="b">
        <f>AND(E62&lt;&gt;'Povolené hodnoty'!$B$6,OR(SUM(G62,J62)&lt;&gt;SUM(N62:O62,R62:W62),SUM(H62,K62)&lt;&gt;SUM(P62:Q62,X62:AA62),COUNT(G62:H62,J62:K62)&lt;&gt;COUNT(N62:AA62)))</f>
        <v>0</v>
      </c>
      <c r="AF62" s="23" t="b">
        <f>AND(E62='Povolené hodnoty'!$B$6,$AF$5)</f>
        <v>0</v>
      </c>
    </row>
    <row r="63" spans="1:32" x14ac:dyDescent="0.2">
      <c r="A63" s="85">
        <f t="shared" si="9"/>
        <v>58</v>
      </c>
      <c r="B63" s="89"/>
      <c r="C63" s="90"/>
      <c r="D63" s="79"/>
      <c r="E63" s="80"/>
      <c r="F63" s="81"/>
      <c r="G63" s="82"/>
      <c r="H63" s="83"/>
      <c r="I63" s="49">
        <f t="shared" si="13"/>
        <v>3625</v>
      </c>
      <c r="J63" s="162"/>
      <c r="K63" s="163"/>
      <c r="L63" s="164">
        <f t="shared" si="11"/>
        <v>10882</v>
      </c>
      <c r="M63" s="50">
        <f t="shared" si="12"/>
        <v>58</v>
      </c>
      <c r="N63" s="47" t="str">
        <f>IF(AND(E63='Povolené hodnoty'!$B$4,F63=2),G63+J63,"")</f>
        <v/>
      </c>
      <c r="O63" s="49" t="str">
        <f>IF(AND(E63='Povolené hodnoty'!$B$4,F63=1),G63+J63,"")</f>
        <v/>
      </c>
      <c r="P63" s="47" t="str">
        <f>IF(AND(E63='Povolené hodnoty'!$B$4,F63=10),H63+K63,"")</f>
        <v/>
      </c>
      <c r="Q63" s="49" t="str">
        <f>IF(AND(E63='Povolené hodnoty'!$B$4,F63=9),H63+K63,"")</f>
        <v/>
      </c>
      <c r="R63" s="47" t="str">
        <f>IF(AND(E63&lt;&gt;'Povolené hodnoty'!$B$4,F63=2),G63+J63,"")</f>
        <v/>
      </c>
      <c r="S63" s="48" t="str">
        <f>IF(AND(E63&lt;&gt;'Povolené hodnoty'!$B$4,F63=3),G63+J63,"")</f>
        <v/>
      </c>
      <c r="T63" s="48" t="str">
        <f>IF(AND(E63&lt;&gt;'Povolené hodnoty'!$B$4,F63=4),G63+J63,"")</f>
        <v/>
      </c>
      <c r="U63" s="48" t="str">
        <f>IF(AND(E63&lt;&gt;'Povolené hodnoty'!$B$4,OR(F63="5a",F63="5b")),G63-H63+J63-K63,"")</f>
        <v/>
      </c>
      <c r="V63" s="48" t="str">
        <f>IF(AND(E63&lt;&gt;'Povolené hodnoty'!$B$4,F63=6),G63+J63,"")</f>
        <v/>
      </c>
      <c r="W63" s="49" t="str">
        <f>IF(AND(E63&lt;&gt;'Povolené hodnoty'!$B$4,F63=7),G63+J63,"")</f>
        <v/>
      </c>
      <c r="X63" s="47" t="str">
        <f>IF(AND(E63&lt;&gt;'Povolené hodnoty'!$B$4,F63=10),H63+K63,"")</f>
        <v/>
      </c>
      <c r="Y63" s="48" t="str">
        <f>IF(AND(E63&lt;&gt;'Povolené hodnoty'!$B$4,F63=11),H63+K63,"")</f>
        <v/>
      </c>
      <c r="Z63" s="48" t="str">
        <f>IF(AND(E63&lt;&gt;'Povolené hodnoty'!$B$4,F63=12),H63+K63,"")</f>
        <v/>
      </c>
      <c r="AA63" s="49" t="str">
        <f>IF(AND(E63&lt;&gt;'Povolené hodnoty'!$B$4,F63=13),H63+K63,"")</f>
        <v/>
      </c>
      <c r="AC63" s="23" t="b">
        <f t="shared" si="0"/>
        <v>0</v>
      </c>
      <c r="AD63" s="23" t="b">
        <f t="shared" si="5"/>
        <v>0</v>
      </c>
      <c r="AE63" s="23" t="b">
        <f>AND(E63&lt;&gt;'Povolené hodnoty'!$B$6,OR(SUM(G63,J63)&lt;&gt;SUM(N63:O63,R63:W63),SUM(H63,K63)&lt;&gt;SUM(P63:Q63,X63:AA63),COUNT(G63:H63,J63:K63)&lt;&gt;COUNT(N63:AA63)))</f>
        <v>0</v>
      </c>
      <c r="AF63" s="23" t="b">
        <f>AND(E63='Povolené hodnoty'!$B$6,$AF$5)</f>
        <v>0</v>
      </c>
    </row>
    <row r="64" spans="1:32" x14ac:dyDescent="0.2">
      <c r="A64" s="85">
        <f t="shared" si="9"/>
        <v>59</v>
      </c>
      <c r="B64" s="89"/>
      <c r="C64" s="90"/>
      <c r="D64" s="79"/>
      <c r="E64" s="80"/>
      <c r="F64" s="81"/>
      <c r="G64" s="82"/>
      <c r="H64" s="83"/>
      <c r="I64" s="49">
        <f t="shared" si="13"/>
        <v>3625</v>
      </c>
      <c r="J64" s="162"/>
      <c r="K64" s="163"/>
      <c r="L64" s="164">
        <f t="shared" si="11"/>
        <v>10882</v>
      </c>
      <c r="M64" s="50">
        <f t="shared" si="12"/>
        <v>59</v>
      </c>
      <c r="N64" s="47" t="str">
        <f>IF(AND(E64='Povolené hodnoty'!$B$4,F64=2),G64+J64,"")</f>
        <v/>
      </c>
      <c r="O64" s="49" t="str">
        <f>IF(AND(E64='Povolené hodnoty'!$B$4,F64=1),G64+J64,"")</f>
        <v/>
      </c>
      <c r="P64" s="47" t="str">
        <f>IF(AND(E64='Povolené hodnoty'!$B$4,F64=10),H64+K64,"")</f>
        <v/>
      </c>
      <c r="Q64" s="49" t="str">
        <f>IF(AND(E64='Povolené hodnoty'!$B$4,F64=9),H64+K64,"")</f>
        <v/>
      </c>
      <c r="R64" s="47" t="str">
        <f>IF(AND(E64&lt;&gt;'Povolené hodnoty'!$B$4,F64=2),G64+J64,"")</f>
        <v/>
      </c>
      <c r="S64" s="48" t="str">
        <f>IF(AND(E64&lt;&gt;'Povolené hodnoty'!$B$4,F64=3),G64+J64,"")</f>
        <v/>
      </c>
      <c r="T64" s="48" t="str">
        <f>IF(AND(E64&lt;&gt;'Povolené hodnoty'!$B$4,F64=4),G64+J64,"")</f>
        <v/>
      </c>
      <c r="U64" s="48" t="str">
        <f>IF(AND(E64&lt;&gt;'Povolené hodnoty'!$B$4,OR(F64="5a",F64="5b")),G64-H64+J64-K64,"")</f>
        <v/>
      </c>
      <c r="V64" s="48" t="str">
        <f>IF(AND(E64&lt;&gt;'Povolené hodnoty'!$B$4,F64=6),G64+J64,"")</f>
        <v/>
      </c>
      <c r="W64" s="49" t="str">
        <f>IF(AND(E64&lt;&gt;'Povolené hodnoty'!$B$4,F64=7),G64+J64,"")</f>
        <v/>
      </c>
      <c r="X64" s="47" t="str">
        <f>IF(AND(E64&lt;&gt;'Povolené hodnoty'!$B$4,F64=10),H64+K64,"")</f>
        <v/>
      </c>
      <c r="Y64" s="48" t="str">
        <f>IF(AND(E64&lt;&gt;'Povolené hodnoty'!$B$4,F64=11),H64+K64,"")</f>
        <v/>
      </c>
      <c r="Z64" s="48" t="str">
        <f>IF(AND(E64&lt;&gt;'Povolené hodnoty'!$B$4,F64=12),H64+K64,"")</f>
        <v/>
      </c>
      <c r="AA64" s="49" t="str">
        <f>IF(AND(E64&lt;&gt;'Povolené hodnoty'!$B$4,F64=13),H64+K64,"")</f>
        <v/>
      </c>
      <c r="AC64" s="23" t="b">
        <f t="shared" si="0"/>
        <v>0</v>
      </c>
      <c r="AD64" s="23" t="b">
        <f t="shared" si="5"/>
        <v>0</v>
      </c>
      <c r="AE64" s="23" t="b">
        <f>AND(E64&lt;&gt;'Povolené hodnoty'!$B$6,OR(SUM(G64,J64)&lt;&gt;SUM(N64:O64,R64:W64),SUM(H64,K64)&lt;&gt;SUM(P64:Q64,X64:AA64),COUNT(G64:H64,J64:K64)&lt;&gt;COUNT(N64:AA64)))</f>
        <v>0</v>
      </c>
      <c r="AF64" s="23" t="b">
        <f>AND(E64='Povolené hodnoty'!$B$6,$AF$5)</f>
        <v>0</v>
      </c>
    </row>
    <row r="65" spans="1:32" x14ac:dyDescent="0.2">
      <c r="A65" s="85">
        <f t="shared" si="9"/>
        <v>60</v>
      </c>
      <c r="B65" s="89"/>
      <c r="C65" s="90"/>
      <c r="D65" s="79"/>
      <c r="E65" s="80"/>
      <c r="F65" s="81"/>
      <c r="G65" s="82"/>
      <c r="H65" s="83"/>
      <c r="I65" s="49">
        <f t="shared" si="13"/>
        <v>3625</v>
      </c>
      <c r="J65" s="162"/>
      <c r="K65" s="163"/>
      <c r="L65" s="164">
        <f t="shared" si="11"/>
        <v>10882</v>
      </c>
      <c r="M65" s="50">
        <f t="shared" si="12"/>
        <v>60</v>
      </c>
      <c r="N65" s="47" t="str">
        <f>IF(AND(E65='Povolené hodnoty'!$B$4,F65=2),G65+J65,"")</f>
        <v/>
      </c>
      <c r="O65" s="49" t="str">
        <f>IF(AND(E65='Povolené hodnoty'!$B$4,F65=1),G65+J65,"")</f>
        <v/>
      </c>
      <c r="P65" s="47" t="str">
        <f>IF(AND(E65='Povolené hodnoty'!$B$4,F65=10),H65+K65,"")</f>
        <v/>
      </c>
      <c r="Q65" s="49" t="str">
        <f>IF(AND(E65='Povolené hodnoty'!$B$4,F65=9),H65+K65,"")</f>
        <v/>
      </c>
      <c r="R65" s="47" t="str">
        <f>IF(AND(E65&lt;&gt;'Povolené hodnoty'!$B$4,F65=2),G65+J65,"")</f>
        <v/>
      </c>
      <c r="S65" s="48" t="str">
        <f>IF(AND(E65&lt;&gt;'Povolené hodnoty'!$B$4,F65=3),G65+J65,"")</f>
        <v/>
      </c>
      <c r="T65" s="48" t="str">
        <f>IF(AND(E65&lt;&gt;'Povolené hodnoty'!$B$4,F65=4),G65+J65,"")</f>
        <v/>
      </c>
      <c r="U65" s="48" t="str">
        <f>IF(AND(E65&lt;&gt;'Povolené hodnoty'!$B$4,OR(F65="5a",F65="5b")),G65-H65+J65-K65,"")</f>
        <v/>
      </c>
      <c r="V65" s="48" t="str">
        <f>IF(AND(E65&lt;&gt;'Povolené hodnoty'!$B$4,F65=6),G65+J65,"")</f>
        <v/>
      </c>
      <c r="W65" s="49" t="str">
        <f>IF(AND(E65&lt;&gt;'Povolené hodnoty'!$B$4,F65=7),G65+J65,"")</f>
        <v/>
      </c>
      <c r="X65" s="47" t="str">
        <f>IF(AND(E65&lt;&gt;'Povolené hodnoty'!$B$4,F65=10),H65+K65,"")</f>
        <v/>
      </c>
      <c r="Y65" s="48" t="str">
        <f>IF(AND(E65&lt;&gt;'Povolené hodnoty'!$B$4,F65=11),H65+K65,"")</f>
        <v/>
      </c>
      <c r="Z65" s="48" t="str">
        <f>IF(AND(E65&lt;&gt;'Povolené hodnoty'!$B$4,F65=12),H65+K65,"")</f>
        <v/>
      </c>
      <c r="AA65" s="49" t="str">
        <f>IF(AND(E65&lt;&gt;'Povolené hodnoty'!$B$4,F65=13),H65+K65,"")</f>
        <v/>
      </c>
      <c r="AC65" s="23" t="b">
        <f t="shared" si="0"/>
        <v>0</v>
      </c>
      <c r="AD65" s="23" t="b">
        <f t="shared" si="5"/>
        <v>0</v>
      </c>
      <c r="AE65" s="23" t="b">
        <f>AND(E65&lt;&gt;'Povolené hodnoty'!$B$6,OR(SUM(G65,J65)&lt;&gt;SUM(N65:O65,R65:W65),SUM(H65,K65)&lt;&gt;SUM(P65:Q65,X65:AA65),COUNT(G65:H65,J65:K65)&lt;&gt;COUNT(N65:AA65)))</f>
        <v>0</v>
      </c>
      <c r="AF65" s="23" t="b">
        <f>AND(E65='Povolené hodnoty'!$B$6,$AF$5)</f>
        <v>0</v>
      </c>
    </row>
    <row r="66" spans="1:32" x14ac:dyDescent="0.2">
      <c r="A66" s="85">
        <f t="shared" si="9"/>
        <v>61</v>
      </c>
      <c r="B66" s="89"/>
      <c r="C66" s="90"/>
      <c r="D66" s="79"/>
      <c r="E66" s="80"/>
      <c r="F66" s="81"/>
      <c r="G66" s="82"/>
      <c r="H66" s="83"/>
      <c r="I66" s="49">
        <f t="shared" si="13"/>
        <v>3625</v>
      </c>
      <c r="J66" s="162"/>
      <c r="K66" s="163"/>
      <c r="L66" s="164">
        <f t="shared" si="11"/>
        <v>10882</v>
      </c>
      <c r="M66" s="50">
        <f t="shared" si="12"/>
        <v>61</v>
      </c>
      <c r="N66" s="47" t="str">
        <f>IF(AND(E66='Povolené hodnoty'!$B$4,F66=2),G66+J66,"")</f>
        <v/>
      </c>
      <c r="O66" s="49" t="str">
        <f>IF(AND(E66='Povolené hodnoty'!$B$4,F66=1),G66+J66,"")</f>
        <v/>
      </c>
      <c r="P66" s="47" t="str">
        <f>IF(AND(E66='Povolené hodnoty'!$B$4,F66=10),H66+K66,"")</f>
        <v/>
      </c>
      <c r="Q66" s="49" t="str">
        <f>IF(AND(E66='Povolené hodnoty'!$B$4,F66=9),H66+K66,"")</f>
        <v/>
      </c>
      <c r="R66" s="47" t="str">
        <f>IF(AND(E66&lt;&gt;'Povolené hodnoty'!$B$4,F66=2),G66+J66,"")</f>
        <v/>
      </c>
      <c r="S66" s="48" t="str">
        <f>IF(AND(E66&lt;&gt;'Povolené hodnoty'!$B$4,F66=3),G66+J66,"")</f>
        <v/>
      </c>
      <c r="T66" s="48" t="str">
        <f>IF(AND(E66&lt;&gt;'Povolené hodnoty'!$B$4,F66=4),G66+J66,"")</f>
        <v/>
      </c>
      <c r="U66" s="48" t="str">
        <f>IF(AND(E66&lt;&gt;'Povolené hodnoty'!$B$4,OR(F66="5a",F66="5b")),G66-H66+J66-K66,"")</f>
        <v/>
      </c>
      <c r="V66" s="48" t="str">
        <f>IF(AND(E66&lt;&gt;'Povolené hodnoty'!$B$4,F66=6),G66+J66,"")</f>
        <v/>
      </c>
      <c r="W66" s="49" t="str">
        <f>IF(AND(E66&lt;&gt;'Povolené hodnoty'!$B$4,F66=7),G66+J66,"")</f>
        <v/>
      </c>
      <c r="X66" s="47" t="str">
        <f>IF(AND(E66&lt;&gt;'Povolené hodnoty'!$B$4,F66=10),H66+K66,"")</f>
        <v/>
      </c>
      <c r="Y66" s="48" t="str">
        <f>IF(AND(E66&lt;&gt;'Povolené hodnoty'!$B$4,F66=11),H66+K66,"")</f>
        <v/>
      </c>
      <c r="Z66" s="48" t="str">
        <f>IF(AND(E66&lt;&gt;'Povolené hodnoty'!$B$4,F66=12),H66+K66,"")</f>
        <v/>
      </c>
      <c r="AA66" s="49" t="str">
        <f>IF(AND(E66&lt;&gt;'Povolené hodnoty'!$B$4,F66=13),H66+K66,"")</f>
        <v/>
      </c>
      <c r="AC66" s="23" t="b">
        <f t="shared" si="0"/>
        <v>0</v>
      </c>
      <c r="AD66" s="23" t="b">
        <f t="shared" si="5"/>
        <v>0</v>
      </c>
      <c r="AE66" s="23" t="b">
        <f>AND(E66&lt;&gt;'Povolené hodnoty'!$B$6,OR(SUM(G66,J66)&lt;&gt;SUM(N66:O66,R66:W66),SUM(H66,K66)&lt;&gt;SUM(P66:Q66,X66:AA66),COUNT(G66:H66,J66:K66)&lt;&gt;COUNT(N66:AA66)))</f>
        <v>0</v>
      </c>
      <c r="AF66" s="23" t="b">
        <f>AND(E66='Povolené hodnoty'!$B$6,$AF$5)</f>
        <v>0</v>
      </c>
    </row>
    <row r="67" spans="1:32" x14ac:dyDescent="0.2">
      <c r="A67" s="85">
        <f t="shared" si="9"/>
        <v>62</v>
      </c>
      <c r="B67" s="89"/>
      <c r="C67" s="90"/>
      <c r="D67" s="79"/>
      <c r="E67" s="80"/>
      <c r="F67" s="81"/>
      <c r="G67" s="82"/>
      <c r="H67" s="83"/>
      <c r="I67" s="49">
        <f t="shared" si="13"/>
        <v>3625</v>
      </c>
      <c r="J67" s="162"/>
      <c r="K67" s="163"/>
      <c r="L67" s="164">
        <f t="shared" si="11"/>
        <v>10882</v>
      </c>
      <c r="M67" s="50">
        <f t="shared" si="12"/>
        <v>62</v>
      </c>
      <c r="N67" s="47" t="str">
        <f>IF(AND(E67='Povolené hodnoty'!$B$4,F67=2),G67+J67,"")</f>
        <v/>
      </c>
      <c r="O67" s="49" t="str">
        <f>IF(AND(E67='Povolené hodnoty'!$B$4,F67=1),G67+J67,"")</f>
        <v/>
      </c>
      <c r="P67" s="47" t="str">
        <f>IF(AND(E67='Povolené hodnoty'!$B$4,F67=10),H67+K67,"")</f>
        <v/>
      </c>
      <c r="Q67" s="49" t="str">
        <f>IF(AND(E67='Povolené hodnoty'!$B$4,F67=9),H67+K67,"")</f>
        <v/>
      </c>
      <c r="R67" s="47" t="str">
        <f>IF(AND(E67&lt;&gt;'Povolené hodnoty'!$B$4,F67=2),G67+J67,"")</f>
        <v/>
      </c>
      <c r="S67" s="48" t="str">
        <f>IF(AND(E67&lt;&gt;'Povolené hodnoty'!$B$4,F67=3),G67+J67,"")</f>
        <v/>
      </c>
      <c r="T67" s="48" t="str">
        <f>IF(AND(E67&lt;&gt;'Povolené hodnoty'!$B$4,F67=4),G67+J67,"")</f>
        <v/>
      </c>
      <c r="U67" s="48" t="str">
        <f>IF(AND(E67&lt;&gt;'Povolené hodnoty'!$B$4,OR(F67="5a",F67="5b")),G67-H67+J67-K67,"")</f>
        <v/>
      </c>
      <c r="V67" s="48" t="str">
        <f>IF(AND(E67&lt;&gt;'Povolené hodnoty'!$B$4,F67=6),G67+J67,"")</f>
        <v/>
      </c>
      <c r="W67" s="49" t="str">
        <f>IF(AND(E67&lt;&gt;'Povolené hodnoty'!$B$4,F67=7),G67+J67,"")</f>
        <v/>
      </c>
      <c r="X67" s="47" t="str">
        <f>IF(AND(E67&lt;&gt;'Povolené hodnoty'!$B$4,F67=10),H67+K67,"")</f>
        <v/>
      </c>
      <c r="Y67" s="48" t="str">
        <f>IF(AND(E67&lt;&gt;'Povolené hodnoty'!$B$4,F67=11),H67+K67,"")</f>
        <v/>
      </c>
      <c r="Z67" s="48" t="str">
        <f>IF(AND(E67&lt;&gt;'Povolené hodnoty'!$B$4,F67=12),H67+K67,"")</f>
        <v/>
      </c>
      <c r="AA67" s="49" t="str">
        <f>IF(AND(E67&lt;&gt;'Povolené hodnoty'!$B$4,F67=13),H67+K67,"")</f>
        <v/>
      </c>
      <c r="AC67" s="23" t="b">
        <f t="shared" si="0"/>
        <v>0</v>
      </c>
      <c r="AD67" s="23" t="b">
        <f t="shared" si="5"/>
        <v>0</v>
      </c>
      <c r="AE67" s="23" t="b">
        <f>AND(E67&lt;&gt;'Povolené hodnoty'!$B$6,OR(SUM(G67,J67)&lt;&gt;SUM(N67:O67,R67:W67),SUM(H67,K67)&lt;&gt;SUM(P67:Q67,X67:AA67),COUNT(G67:H67,J67:K67)&lt;&gt;COUNT(N67:AA67)))</f>
        <v>0</v>
      </c>
      <c r="AF67" s="23" t="b">
        <f>AND(E67='Povolené hodnoty'!$B$6,$AF$5)</f>
        <v>0</v>
      </c>
    </row>
    <row r="68" spans="1:32" x14ac:dyDescent="0.2">
      <c r="A68" s="85">
        <f t="shared" si="9"/>
        <v>63</v>
      </c>
      <c r="B68" s="89"/>
      <c r="C68" s="90"/>
      <c r="D68" s="79"/>
      <c r="E68" s="80"/>
      <c r="F68" s="81"/>
      <c r="G68" s="82"/>
      <c r="H68" s="83"/>
      <c r="I68" s="49">
        <f t="shared" si="13"/>
        <v>3625</v>
      </c>
      <c r="J68" s="162"/>
      <c r="K68" s="163"/>
      <c r="L68" s="164">
        <f t="shared" si="11"/>
        <v>10882</v>
      </c>
      <c r="M68" s="50">
        <f t="shared" si="12"/>
        <v>63</v>
      </c>
      <c r="N68" s="47" t="str">
        <f>IF(AND(E68='Povolené hodnoty'!$B$4,F68=2),G68+J68,"")</f>
        <v/>
      </c>
      <c r="O68" s="49" t="str">
        <f>IF(AND(E68='Povolené hodnoty'!$B$4,F68=1),G68+J68,"")</f>
        <v/>
      </c>
      <c r="P68" s="47" t="str">
        <f>IF(AND(E68='Povolené hodnoty'!$B$4,F68=10),H68+K68,"")</f>
        <v/>
      </c>
      <c r="Q68" s="49" t="str">
        <f>IF(AND(E68='Povolené hodnoty'!$B$4,F68=9),H68+K68,"")</f>
        <v/>
      </c>
      <c r="R68" s="47" t="str">
        <f>IF(AND(E68&lt;&gt;'Povolené hodnoty'!$B$4,F68=2),G68+J68,"")</f>
        <v/>
      </c>
      <c r="S68" s="48" t="str">
        <f>IF(AND(E68&lt;&gt;'Povolené hodnoty'!$B$4,F68=3),G68+J68,"")</f>
        <v/>
      </c>
      <c r="T68" s="48" t="str">
        <f>IF(AND(E68&lt;&gt;'Povolené hodnoty'!$B$4,F68=4),G68+J68,"")</f>
        <v/>
      </c>
      <c r="U68" s="48" t="str">
        <f>IF(AND(E68&lt;&gt;'Povolené hodnoty'!$B$4,OR(F68="5a",F68="5b")),G68-H68+J68-K68,"")</f>
        <v/>
      </c>
      <c r="V68" s="48" t="str">
        <f>IF(AND(E68&lt;&gt;'Povolené hodnoty'!$B$4,F68=6),G68+J68,"")</f>
        <v/>
      </c>
      <c r="W68" s="49" t="str">
        <f>IF(AND(E68&lt;&gt;'Povolené hodnoty'!$B$4,F68=7),G68+J68,"")</f>
        <v/>
      </c>
      <c r="X68" s="47" t="str">
        <f>IF(AND(E68&lt;&gt;'Povolené hodnoty'!$B$4,F68=10),H68+K68,"")</f>
        <v/>
      </c>
      <c r="Y68" s="48" t="str">
        <f>IF(AND(E68&lt;&gt;'Povolené hodnoty'!$B$4,F68=11),H68+K68,"")</f>
        <v/>
      </c>
      <c r="Z68" s="48" t="str">
        <f>IF(AND(E68&lt;&gt;'Povolené hodnoty'!$B$4,F68=12),H68+K68,"")</f>
        <v/>
      </c>
      <c r="AA68" s="49" t="str">
        <f>IF(AND(E68&lt;&gt;'Povolené hodnoty'!$B$4,F68=13),H68+K68,"")</f>
        <v/>
      </c>
      <c r="AC68" s="23" t="b">
        <f t="shared" si="0"/>
        <v>0</v>
      </c>
      <c r="AD68" s="23" t="b">
        <f t="shared" si="5"/>
        <v>0</v>
      </c>
      <c r="AE68" s="23" t="b">
        <f>AND(E68&lt;&gt;'Povolené hodnoty'!$B$6,OR(SUM(G68,J68)&lt;&gt;SUM(N68:O68,R68:W68),SUM(H68,K68)&lt;&gt;SUM(P68:Q68,X68:AA68),COUNT(G68:H68,J68:K68)&lt;&gt;COUNT(N68:AA68)))</f>
        <v>0</v>
      </c>
      <c r="AF68" s="23" t="b">
        <f>AND(E68='Povolené hodnoty'!$B$6,$AF$5)</f>
        <v>0</v>
      </c>
    </row>
    <row r="69" spans="1:32" x14ac:dyDescent="0.2">
      <c r="A69" s="85">
        <f t="shared" si="9"/>
        <v>64</v>
      </c>
      <c r="B69" s="89"/>
      <c r="C69" s="90"/>
      <c r="D69" s="79"/>
      <c r="E69" s="80"/>
      <c r="F69" s="81"/>
      <c r="G69" s="82"/>
      <c r="H69" s="83"/>
      <c r="I69" s="49">
        <f t="shared" si="13"/>
        <v>3625</v>
      </c>
      <c r="J69" s="162"/>
      <c r="K69" s="163"/>
      <c r="L69" s="164">
        <f t="shared" si="11"/>
        <v>10882</v>
      </c>
      <c r="M69" s="50">
        <f t="shared" si="12"/>
        <v>64</v>
      </c>
      <c r="N69" s="47" t="str">
        <f>IF(AND(E69='Povolené hodnoty'!$B$4,F69=2),G69+J69,"")</f>
        <v/>
      </c>
      <c r="O69" s="49" t="str">
        <f>IF(AND(E69='Povolené hodnoty'!$B$4,F69=1),G69+J69,"")</f>
        <v/>
      </c>
      <c r="P69" s="47" t="str">
        <f>IF(AND(E69='Povolené hodnoty'!$B$4,F69=10),H69+K69,"")</f>
        <v/>
      </c>
      <c r="Q69" s="49" t="str">
        <f>IF(AND(E69='Povolené hodnoty'!$B$4,F69=9),H69+K69,"")</f>
        <v/>
      </c>
      <c r="R69" s="47" t="str">
        <f>IF(AND(E69&lt;&gt;'Povolené hodnoty'!$B$4,F69=2),G69+J69,"")</f>
        <v/>
      </c>
      <c r="S69" s="48" t="str">
        <f>IF(AND(E69&lt;&gt;'Povolené hodnoty'!$B$4,F69=3),G69+J69,"")</f>
        <v/>
      </c>
      <c r="T69" s="48" t="str">
        <f>IF(AND(E69&lt;&gt;'Povolené hodnoty'!$B$4,F69=4),G69+J69,"")</f>
        <v/>
      </c>
      <c r="U69" s="48" t="str">
        <f>IF(AND(E69&lt;&gt;'Povolené hodnoty'!$B$4,OR(F69="5a",F69="5b")),G69-H69+J69-K69,"")</f>
        <v/>
      </c>
      <c r="V69" s="48" t="str">
        <f>IF(AND(E69&lt;&gt;'Povolené hodnoty'!$B$4,F69=6),G69+J69,"")</f>
        <v/>
      </c>
      <c r="W69" s="49" t="str">
        <f>IF(AND(E69&lt;&gt;'Povolené hodnoty'!$B$4,F69=7),G69+J69,"")</f>
        <v/>
      </c>
      <c r="X69" s="47" t="str">
        <f>IF(AND(E69&lt;&gt;'Povolené hodnoty'!$B$4,F69=10),H69+K69,"")</f>
        <v/>
      </c>
      <c r="Y69" s="48" t="str">
        <f>IF(AND(E69&lt;&gt;'Povolené hodnoty'!$B$4,F69=11),H69+K69,"")</f>
        <v/>
      </c>
      <c r="Z69" s="48" t="str">
        <f>IF(AND(E69&lt;&gt;'Povolené hodnoty'!$B$4,F69=12),H69+K69,"")</f>
        <v/>
      </c>
      <c r="AA69" s="49" t="str">
        <f>IF(AND(E69&lt;&gt;'Povolené hodnoty'!$B$4,F69=13),H69+K69,"")</f>
        <v/>
      </c>
      <c r="AC69" s="23" t="b">
        <f t="shared" si="0"/>
        <v>0</v>
      </c>
      <c r="AD69" s="23" t="b">
        <f t="shared" si="5"/>
        <v>0</v>
      </c>
      <c r="AE69" s="23" t="b">
        <f>AND(E69&lt;&gt;'Povolené hodnoty'!$B$6,OR(SUM(G69,J69)&lt;&gt;SUM(N69:O69,R69:W69),SUM(H69,K69)&lt;&gt;SUM(P69:Q69,X69:AA69),COUNT(G69:H69,J69:K69)&lt;&gt;COUNT(N69:AA69)))</f>
        <v>0</v>
      </c>
      <c r="AF69" s="23" t="b">
        <f>AND(E69='Povolené hodnoty'!$B$6,$AF$5)</f>
        <v>0</v>
      </c>
    </row>
    <row r="70" spans="1:32" x14ac:dyDescent="0.2">
      <c r="A70" s="85">
        <f t="shared" si="9"/>
        <v>65</v>
      </c>
      <c r="B70" s="89"/>
      <c r="C70" s="90"/>
      <c r="D70" s="79"/>
      <c r="E70" s="80"/>
      <c r="F70" s="81"/>
      <c r="G70" s="82"/>
      <c r="H70" s="83"/>
      <c r="I70" s="49">
        <f t="shared" si="13"/>
        <v>3625</v>
      </c>
      <c r="J70" s="162"/>
      <c r="K70" s="163"/>
      <c r="L70" s="164">
        <f t="shared" si="11"/>
        <v>10882</v>
      </c>
      <c r="M70" s="50">
        <f t="shared" si="12"/>
        <v>65</v>
      </c>
      <c r="N70" s="47" t="str">
        <f>IF(AND(E70='Povolené hodnoty'!$B$4,F70=2),G70+J70,"")</f>
        <v/>
      </c>
      <c r="O70" s="49" t="str">
        <f>IF(AND(E70='Povolené hodnoty'!$B$4,F70=1),G70+J70,"")</f>
        <v/>
      </c>
      <c r="P70" s="47" t="str">
        <f>IF(AND(E70='Povolené hodnoty'!$B$4,F70=10),H70+K70,"")</f>
        <v/>
      </c>
      <c r="Q70" s="49" t="str">
        <f>IF(AND(E70='Povolené hodnoty'!$B$4,F70=9),H70+K70,"")</f>
        <v/>
      </c>
      <c r="R70" s="47" t="str">
        <f>IF(AND(E70&lt;&gt;'Povolené hodnoty'!$B$4,F70=2),G70+J70,"")</f>
        <v/>
      </c>
      <c r="S70" s="48" t="str">
        <f>IF(AND(E70&lt;&gt;'Povolené hodnoty'!$B$4,F70=3),G70+J70,"")</f>
        <v/>
      </c>
      <c r="T70" s="48" t="str">
        <f>IF(AND(E70&lt;&gt;'Povolené hodnoty'!$B$4,F70=4),G70+J70,"")</f>
        <v/>
      </c>
      <c r="U70" s="48" t="str">
        <f>IF(AND(E70&lt;&gt;'Povolené hodnoty'!$B$4,OR(F70="5a",F70="5b")),G70-H70+J70-K70,"")</f>
        <v/>
      </c>
      <c r="V70" s="48" t="str">
        <f>IF(AND(E70&lt;&gt;'Povolené hodnoty'!$B$4,F70=6),G70+J70,"")</f>
        <v/>
      </c>
      <c r="W70" s="49" t="str">
        <f>IF(AND(E70&lt;&gt;'Povolené hodnoty'!$B$4,F70=7),G70+J70,"")</f>
        <v/>
      </c>
      <c r="X70" s="47" t="str">
        <f>IF(AND(E70&lt;&gt;'Povolené hodnoty'!$B$4,F70=10),H70+K70,"")</f>
        <v/>
      </c>
      <c r="Y70" s="48" t="str">
        <f>IF(AND(E70&lt;&gt;'Povolené hodnoty'!$B$4,F70=11),H70+K70,"")</f>
        <v/>
      </c>
      <c r="Z70" s="48" t="str">
        <f>IF(AND(E70&lt;&gt;'Povolené hodnoty'!$B$4,F70=12),H70+K70,"")</f>
        <v/>
      </c>
      <c r="AA70" s="49" t="str">
        <f>IF(AND(E70&lt;&gt;'Povolené hodnoty'!$B$4,F70=13),H70+K70,"")</f>
        <v/>
      </c>
      <c r="AC70" s="23" t="b">
        <f t="shared" ref="AC70:AC133" si="14">OR(AD70:AF70)</f>
        <v>0</v>
      </c>
      <c r="AD70" s="23" t="b">
        <f t="shared" si="5"/>
        <v>0</v>
      </c>
      <c r="AE70" s="23" t="b">
        <f>AND(E70&lt;&gt;'Povolené hodnoty'!$B$6,OR(SUM(G70,J70)&lt;&gt;SUM(N70:O70,R70:W70),SUM(H70,K70)&lt;&gt;SUM(P70:Q70,X70:AA70),COUNT(G70:H70,J70:K70)&lt;&gt;COUNT(N70:AA70)))</f>
        <v>0</v>
      </c>
      <c r="AF70" s="23" t="b">
        <f>AND(E70='Povolené hodnoty'!$B$6,$AF$5)</f>
        <v>0</v>
      </c>
    </row>
    <row r="71" spans="1:32" x14ac:dyDescent="0.2">
      <c r="A71" s="85">
        <f t="shared" si="9"/>
        <v>66</v>
      </c>
      <c r="B71" s="89"/>
      <c r="C71" s="90"/>
      <c r="D71" s="79"/>
      <c r="E71" s="80"/>
      <c r="F71" s="81"/>
      <c r="G71" s="82"/>
      <c r="H71" s="83"/>
      <c r="I71" s="49">
        <f t="shared" si="13"/>
        <v>3625</v>
      </c>
      <c r="J71" s="162"/>
      <c r="K71" s="163"/>
      <c r="L71" s="164">
        <f t="shared" si="11"/>
        <v>10882</v>
      </c>
      <c r="M71" s="50">
        <f t="shared" si="12"/>
        <v>66</v>
      </c>
      <c r="N71" s="47" t="str">
        <f>IF(AND(E71='Povolené hodnoty'!$B$4,F71=2),G71+J71,"")</f>
        <v/>
      </c>
      <c r="O71" s="49" t="str">
        <f>IF(AND(E71='Povolené hodnoty'!$B$4,F71=1),G71+J71,"")</f>
        <v/>
      </c>
      <c r="P71" s="47" t="str">
        <f>IF(AND(E71='Povolené hodnoty'!$B$4,F71=10),H71+K71,"")</f>
        <v/>
      </c>
      <c r="Q71" s="49" t="str">
        <f>IF(AND(E71='Povolené hodnoty'!$B$4,F71=9),H71+K71,"")</f>
        <v/>
      </c>
      <c r="R71" s="47" t="str">
        <f>IF(AND(E71&lt;&gt;'Povolené hodnoty'!$B$4,F71=2),G71+J71,"")</f>
        <v/>
      </c>
      <c r="S71" s="48" t="str">
        <f>IF(AND(E71&lt;&gt;'Povolené hodnoty'!$B$4,F71=3),G71+J71,"")</f>
        <v/>
      </c>
      <c r="T71" s="48" t="str">
        <f>IF(AND(E71&lt;&gt;'Povolené hodnoty'!$B$4,F71=4),G71+J71,"")</f>
        <v/>
      </c>
      <c r="U71" s="48" t="str">
        <f>IF(AND(E71&lt;&gt;'Povolené hodnoty'!$B$4,OR(F71="5a",F71="5b")),G71-H71+J71-K71,"")</f>
        <v/>
      </c>
      <c r="V71" s="48" t="str">
        <f>IF(AND(E71&lt;&gt;'Povolené hodnoty'!$B$4,F71=6),G71+J71,"")</f>
        <v/>
      </c>
      <c r="W71" s="49" t="str">
        <f>IF(AND(E71&lt;&gt;'Povolené hodnoty'!$B$4,F71=7),G71+J71,"")</f>
        <v/>
      </c>
      <c r="X71" s="47" t="str">
        <f>IF(AND(E71&lt;&gt;'Povolené hodnoty'!$B$4,F71=10),H71+K71,"")</f>
        <v/>
      </c>
      <c r="Y71" s="48" t="str">
        <f>IF(AND(E71&lt;&gt;'Povolené hodnoty'!$B$4,F71=11),H71+K71,"")</f>
        <v/>
      </c>
      <c r="Z71" s="48" t="str">
        <f>IF(AND(E71&lt;&gt;'Povolené hodnoty'!$B$4,F71=12),H71+K71,"")</f>
        <v/>
      </c>
      <c r="AA71" s="49" t="str">
        <f>IF(AND(E71&lt;&gt;'Povolené hodnoty'!$B$4,F71=13),H71+K71,"")</f>
        <v/>
      </c>
      <c r="AC71" s="23" t="b">
        <f t="shared" si="14"/>
        <v>0</v>
      </c>
      <c r="AD71" s="23" t="b">
        <f t="shared" si="5"/>
        <v>0</v>
      </c>
      <c r="AE71" s="23" t="b">
        <f>AND(E71&lt;&gt;'Povolené hodnoty'!$B$6,OR(SUM(G71,J71)&lt;&gt;SUM(N71:O71,R71:W71),SUM(H71,K71)&lt;&gt;SUM(P71:Q71,X71:AA71),COUNT(G71:H71,J71:K71)&lt;&gt;COUNT(N71:AA71)))</f>
        <v>0</v>
      </c>
      <c r="AF71" s="23" t="b">
        <f>AND(E71='Povolené hodnoty'!$B$6,$AF$5)</f>
        <v>0</v>
      </c>
    </row>
    <row r="72" spans="1:32" x14ac:dyDescent="0.2">
      <c r="A72" s="85">
        <f t="shared" si="9"/>
        <v>67</v>
      </c>
      <c r="B72" s="89"/>
      <c r="C72" s="90"/>
      <c r="D72" s="79"/>
      <c r="E72" s="80"/>
      <c r="F72" s="81"/>
      <c r="G72" s="82"/>
      <c r="H72" s="83"/>
      <c r="I72" s="49">
        <f t="shared" si="13"/>
        <v>3625</v>
      </c>
      <c r="J72" s="162"/>
      <c r="K72" s="163"/>
      <c r="L72" s="164">
        <f t="shared" si="11"/>
        <v>10882</v>
      </c>
      <c r="M72" s="50">
        <f t="shared" si="12"/>
        <v>67</v>
      </c>
      <c r="N72" s="47" t="str">
        <f>IF(AND(E72='Povolené hodnoty'!$B$4,F72=2),G72+J72,"")</f>
        <v/>
      </c>
      <c r="O72" s="49" t="str">
        <f>IF(AND(E72='Povolené hodnoty'!$B$4,F72=1),G72+J72,"")</f>
        <v/>
      </c>
      <c r="P72" s="47" t="str">
        <f>IF(AND(E72='Povolené hodnoty'!$B$4,F72=10),H72+K72,"")</f>
        <v/>
      </c>
      <c r="Q72" s="49" t="str">
        <f>IF(AND(E72='Povolené hodnoty'!$B$4,F72=9),H72+K72,"")</f>
        <v/>
      </c>
      <c r="R72" s="47" t="str">
        <f>IF(AND(E72&lt;&gt;'Povolené hodnoty'!$B$4,F72=2),G72+J72,"")</f>
        <v/>
      </c>
      <c r="S72" s="48" t="str">
        <f>IF(AND(E72&lt;&gt;'Povolené hodnoty'!$B$4,F72=3),G72+J72,"")</f>
        <v/>
      </c>
      <c r="T72" s="48" t="str">
        <f>IF(AND(E72&lt;&gt;'Povolené hodnoty'!$B$4,F72=4),G72+J72,"")</f>
        <v/>
      </c>
      <c r="U72" s="48" t="str">
        <f>IF(AND(E72&lt;&gt;'Povolené hodnoty'!$B$4,OR(F72="5a",F72="5b")),G72-H72+J72-K72,"")</f>
        <v/>
      </c>
      <c r="V72" s="48" t="str">
        <f>IF(AND(E72&lt;&gt;'Povolené hodnoty'!$B$4,F72=6),G72+J72,"")</f>
        <v/>
      </c>
      <c r="W72" s="49" t="str">
        <f>IF(AND(E72&lt;&gt;'Povolené hodnoty'!$B$4,F72=7),G72+J72,"")</f>
        <v/>
      </c>
      <c r="X72" s="47" t="str">
        <f>IF(AND(E72&lt;&gt;'Povolené hodnoty'!$B$4,F72=10),H72+K72,"")</f>
        <v/>
      </c>
      <c r="Y72" s="48" t="str">
        <f>IF(AND(E72&lt;&gt;'Povolené hodnoty'!$B$4,F72=11),H72+K72,"")</f>
        <v/>
      </c>
      <c r="Z72" s="48" t="str">
        <f>IF(AND(E72&lt;&gt;'Povolené hodnoty'!$B$4,F72=12),H72+K72,"")</f>
        <v/>
      </c>
      <c r="AA72" s="49" t="str">
        <f>IF(AND(E72&lt;&gt;'Povolené hodnoty'!$B$4,F72=13),H72+K72,"")</f>
        <v/>
      </c>
      <c r="AC72" s="23" t="b">
        <f t="shared" si="14"/>
        <v>0</v>
      </c>
      <c r="AD72" s="23" t="b">
        <f t="shared" ref="AD72:AD135" si="15">COUNT(G72:H72,J72:K72)&gt;1</f>
        <v>0</v>
      </c>
      <c r="AE72" s="23" t="b">
        <f>AND(E72&lt;&gt;'Povolené hodnoty'!$B$6,OR(SUM(G72,J72)&lt;&gt;SUM(N72:O72,R72:W72),SUM(H72,K72)&lt;&gt;SUM(P72:Q72,X72:AA72),COUNT(G72:H72,J72:K72)&lt;&gt;COUNT(N72:AA72)))</f>
        <v>0</v>
      </c>
      <c r="AF72" s="23" t="b">
        <f>AND(E72='Povolené hodnoty'!$B$6,$AF$5)</f>
        <v>0</v>
      </c>
    </row>
    <row r="73" spans="1:32" x14ac:dyDescent="0.2">
      <c r="A73" s="85">
        <f t="shared" si="9"/>
        <v>68</v>
      </c>
      <c r="B73" s="89"/>
      <c r="C73" s="90"/>
      <c r="D73" s="79"/>
      <c r="E73" s="80"/>
      <c r="F73" s="81"/>
      <c r="G73" s="82"/>
      <c r="H73" s="83"/>
      <c r="I73" s="49">
        <f t="shared" si="13"/>
        <v>3625</v>
      </c>
      <c r="J73" s="162"/>
      <c r="K73" s="163"/>
      <c r="L73" s="164">
        <f t="shared" si="11"/>
        <v>10882</v>
      </c>
      <c r="M73" s="50">
        <f t="shared" si="12"/>
        <v>68</v>
      </c>
      <c r="N73" s="47" t="str">
        <f>IF(AND(E73='Povolené hodnoty'!$B$4,F73=2),G73+J73,"")</f>
        <v/>
      </c>
      <c r="O73" s="49" t="str">
        <f>IF(AND(E73='Povolené hodnoty'!$B$4,F73=1),G73+J73,"")</f>
        <v/>
      </c>
      <c r="P73" s="47" t="str">
        <f>IF(AND(E73='Povolené hodnoty'!$B$4,F73=10),H73+K73,"")</f>
        <v/>
      </c>
      <c r="Q73" s="49" t="str">
        <f>IF(AND(E73='Povolené hodnoty'!$B$4,F73=9),H73+K73,"")</f>
        <v/>
      </c>
      <c r="R73" s="47" t="str">
        <f>IF(AND(E73&lt;&gt;'Povolené hodnoty'!$B$4,F73=2),G73+J73,"")</f>
        <v/>
      </c>
      <c r="S73" s="48" t="str">
        <f>IF(AND(E73&lt;&gt;'Povolené hodnoty'!$B$4,F73=3),G73+J73,"")</f>
        <v/>
      </c>
      <c r="T73" s="48" t="str">
        <f>IF(AND(E73&lt;&gt;'Povolené hodnoty'!$B$4,F73=4),G73+J73,"")</f>
        <v/>
      </c>
      <c r="U73" s="48" t="str">
        <f>IF(AND(E73&lt;&gt;'Povolené hodnoty'!$B$4,OR(F73="5a",F73="5b")),G73-H73+J73-K73,"")</f>
        <v/>
      </c>
      <c r="V73" s="48" t="str">
        <f>IF(AND(E73&lt;&gt;'Povolené hodnoty'!$B$4,F73=6),G73+J73,"")</f>
        <v/>
      </c>
      <c r="W73" s="49" t="str">
        <f>IF(AND(E73&lt;&gt;'Povolené hodnoty'!$B$4,F73=7),G73+J73,"")</f>
        <v/>
      </c>
      <c r="X73" s="47" t="str">
        <f>IF(AND(E73&lt;&gt;'Povolené hodnoty'!$B$4,F73=10),H73+K73,"")</f>
        <v/>
      </c>
      <c r="Y73" s="48" t="str">
        <f>IF(AND(E73&lt;&gt;'Povolené hodnoty'!$B$4,F73=11),H73+K73,"")</f>
        <v/>
      </c>
      <c r="Z73" s="48" t="str">
        <f>IF(AND(E73&lt;&gt;'Povolené hodnoty'!$B$4,F73=12),H73+K73,"")</f>
        <v/>
      </c>
      <c r="AA73" s="49" t="str">
        <f>IF(AND(E73&lt;&gt;'Povolené hodnoty'!$B$4,F73=13),H73+K73,"")</f>
        <v/>
      </c>
      <c r="AC73" s="23" t="b">
        <f t="shared" si="14"/>
        <v>0</v>
      </c>
      <c r="AD73" s="23" t="b">
        <f t="shared" si="15"/>
        <v>0</v>
      </c>
      <c r="AE73" s="23" t="b">
        <f>AND(E73&lt;&gt;'Povolené hodnoty'!$B$6,OR(SUM(G73,J73)&lt;&gt;SUM(N73:O73,R73:W73),SUM(H73,K73)&lt;&gt;SUM(P73:Q73,X73:AA73),COUNT(G73:H73,J73:K73)&lt;&gt;COUNT(N73:AA73)))</f>
        <v>0</v>
      </c>
      <c r="AF73" s="23" t="b">
        <f>AND(E73='Povolené hodnoty'!$B$6,$AF$5)</f>
        <v>0</v>
      </c>
    </row>
    <row r="74" spans="1:32" x14ac:dyDescent="0.2">
      <c r="A74" s="85">
        <f t="shared" si="9"/>
        <v>69</v>
      </c>
      <c r="B74" s="89"/>
      <c r="C74" s="90"/>
      <c r="D74" s="79"/>
      <c r="E74" s="80"/>
      <c r="F74" s="81"/>
      <c r="G74" s="82"/>
      <c r="H74" s="83"/>
      <c r="I74" s="49">
        <f t="shared" si="13"/>
        <v>3625</v>
      </c>
      <c r="J74" s="162"/>
      <c r="K74" s="163"/>
      <c r="L74" s="164">
        <f t="shared" si="11"/>
        <v>10882</v>
      </c>
      <c r="M74" s="50">
        <f t="shared" si="12"/>
        <v>69</v>
      </c>
      <c r="N74" s="47" t="str">
        <f>IF(AND(E74='Povolené hodnoty'!$B$4,F74=2),G74+J74,"")</f>
        <v/>
      </c>
      <c r="O74" s="49" t="str">
        <f>IF(AND(E74='Povolené hodnoty'!$B$4,F74=1),G74+J74,"")</f>
        <v/>
      </c>
      <c r="P74" s="47" t="str">
        <f>IF(AND(E74='Povolené hodnoty'!$B$4,F74=10),H74+K74,"")</f>
        <v/>
      </c>
      <c r="Q74" s="49" t="str">
        <f>IF(AND(E74='Povolené hodnoty'!$B$4,F74=9),H74+K74,"")</f>
        <v/>
      </c>
      <c r="R74" s="47" t="str">
        <f>IF(AND(E74&lt;&gt;'Povolené hodnoty'!$B$4,F74=2),G74+J74,"")</f>
        <v/>
      </c>
      <c r="S74" s="48" t="str">
        <f>IF(AND(E74&lt;&gt;'Povolené hodnoty'!$B$4,F74=3),G74+J74,"")</f>
        <v/>
      </c>
      <c r="T74" s="48" t="str">
        <f>IF(AND(E74&lt;&gt;'Povolené hodnoty'!$B$4,F74=4),G74+J74,"")</f>
        <v/>
      </c>
      <c r="U74" s="48" t="str">
        <f>IF(AND(E74&lt;&gt;'Povolené hodnoty'!$B$4,OR(F74="5a",F74="5b")),G74-H74+J74-K74,"")</f>
        <v/>
      </c>
      <c r="V74" s="48" t="str">
        <f>IF(AND(E74&lt;&gt;'Povolené hodnoty'!$B$4,F74=6),G74+J74,"")</f>
        <v/>
      </c>
      <c r="W74" s="49" t="str">
        <f>IF(AND(E74&lt;&gt;'Povolené hodnoty'!$B$4,F74=7),G74+J74,"")</f>
        <v/>
      </c>
      <c r="X74" s="47" t="str">
        <f>IF(AND(E74&lt;&gt;'Povolené hodnoty'!$B$4,F74=10),H74+K74,"")</f>
        <v/>
      </c>
      <c r="Y74" s="48" t="str">
        <f>IF(AND(E74&lt;&gt;'Povolené hodnoty'!$B$4,F74=11),H74+K74,"")</f>
        <v/>
      </c>
      <c r="Z74" s="48" t="str">
        <f>IF(AND(E74&lt;&gt;'Povolené hodnoty'!$B$4,F74=12),H74+K74,"")</f>
        <v/>
      </c>
      <c r="AA74" s="49" t="str">
        <f>IF(AND(E74&lt;&gt;'Povolené hodnoty'!$B$4,F74=13),H74+K74,"")</f>
        <v/>
      </c>
      <c r="AC74" s="23" t="b">
        <f t="shared" si="14"/>
        <v>0</v>
      </c>
      <c r="AD74" s="23" t="b">
        <f t="shared" si="15"/>
        <v>0</v>
      </c>
      <c r="AE74" s="23" t="b">
        <f>AND(E74&lt;&gt;'Povolené hodnoty'!$B$6,OR(SUM(G74,J74)&lt;&gt;SUM(N74:O74,R74:W74),SUM(H74,K74)&lt;&gt;SUM(P74:Q74,X74:AA74),COUNT(G74:H74,J74:K74)&lt;&gt;COUNT(N74:AA74)))</f>
        <v>0</v>
      </c>
      <c r="AF74" s="23" t="b">
        <f>AND(E74='Povolené hodnoty'!$B$6,$AF$5)</f>
        <v>0</v>
      </c>
    </row>
    <row r="75" spans="1:32" x14ac:dyDescent="0.2">
      <c r="A75" s="85">
        <f t="shared" si="9"/>
        <v>70</v>
      </c>
      <c r="B75" s="89"/>
      <c r="C75" s="90"/>
      <c r="D75" s="79"/>
      <c r="E75" s="80"/>
      <c r="F75" s="81"/>
      <c r="G75" s="82"/>
      <c r="H75" s="83"/>
      <c r="I75" s="49">
        <f t="shared" si="13"/>
        <v>3625</v>
      </c>
      <c r="J75" s="162"/>
      <c r="K75" s="163"/>
      <c r="L75" s="164">
        <f t="shared" si="11"/>
        <v>10882</v>
      </c>
      <c r="M75" s="50">
        <f t="shared" si="12"/>
        <v>70</v>
      </c>
      <c r="N75" s="47" t="str">
        <f>IF(AND(E75='Povolené hodnoty'!$B$4,F75=2),G75+J75,"")</f>
        <v/>
      </c>
      <c r="O75" s="49" t="str">
        <f>IF(AND(E75='Povolené hodnoty'!$B$4,F75=1),G75+J75,"")</f>
        <v/>
      </c>
      <c r="P75" s="47" t="str">
        <f>IF(AND(E75='Povolené hodnoty'!$B$4,F75=10),H75+K75,"")</f>
        <v/>
      </c>
      <c r="Q75" s="49" t="str">
        <f>IF(AND(E75='Povolené hodnoty'!$B$4,F75=9),H75+K75,"")</f>
        <v/>
      </c>
      <c r="R75" s="47" t="str">
        <f>IF(AND(E75&lt;&gt;'Povolené hodnoty'!$B$4,F75=2),G75+J75,"")</f>
        <v/>
      </c>
      <c r="S75" s="48" t="str">
        <f>IF(AND(E75&lt;&gt;'Povolené hodnoty'!$B$4,F75=3),G75+J75,"")</f>
        <v/>
      </c>
      <c r="T75" s="48" t="str">
        <f>IF(AND(E75&lt;&gt;'Povolené hodnoty'!$B$4,F75=4),G75+J75,"")</f>
        <v/>
      </c>
      <c r="U75" s="48" t="str">
        <f>IF(AND(E75&lt;&gt;'Povolené hodnoty'!$B$4,OR(F75="5a",F75="5b")),G75-H75+J75-K75,"")</f>
        <v/>
      </c>
      <c r="V75" s="48" t="str">
        <f>IF(AND(E75&lt;&gt;'Povolené hodnoty'!$B$4,F75=6),G75+J75,"")</f>
        <v/>
      </c>
      <c r="W75" s="49" t="str">
        <f>IF(AND(E75&lt;&gt;'Povolené hodnoty'!$B$4,F75=7),G75+J75,"")</f>
        <v/>
      </c>
      <c r="X75" s="47" t="str">
        <f>IF(AND(E75&lt;&gt;'Povolené hodnoty'!$B$4,F75=10),H75+K75,"")</f>
        <v/>
      </c>
      <c r="Y75" s="48" t="str">
        <f>IF(AND(E75&lt;&gt;'Povolené hodnoty'!$B$4,F75=11),H75+K75,"")</f>
        <v/>
      </c>
      <c r="Z75" s="48" t="str">
        <f>IF(AND(E75&lt;&gt;'Povolené hodnoty'!$B$4,F75=12),H75+K75,"")</f>
        <v/>
      </c>
      <c r="AA75" s="49" t="str">
        <f>IF(AND(E75&lt;&gt;'Povolené hodnoty'!$B$4,F75=13),H75+K75,"")</f>
        <v/>
      </c>
      <c r="AC75" s="23" t="b">
        <f t="shared" si="14"/>
        <v>0</v>
      </c>
      <c r="AD75" s="23" t="b">
        <f t="shared" si="15"/>
        <v>0</v>
      </c>
      <c r="AE75" s="23" t="b">
        <f>AND(E75&lt;&gt;'Povolené hodnoty'!$B$6,OR(SUM(G75,J75)&lt;&gt;SUM(N75:O75,R75:W75),SUM(H75,K75)&lt;&gt;SUM(P75:Q75,X75:AA75),COUNT(G75:H75,J75:K75)&lt;&gt;COUNT(N75:AA75)))</f>
        <v>0</v>
      </c>
      <c r="AF75" s="23" t="b">
        <f>AND(E75='Povolené hodnoty'!$B$6,$AF$5)</f>
        <v>0</v>
      </c>
    </row>
    <row r="76" spans="1:32" x14ac:dyDescent="0.2">
      <c r="A76" s="85">
        <f t="shared" si="9"/>
        <v>71</v>
      </c>
      <c r="B76" s="89"/>
      <c r="C76" s="90"/>
      <c r="D76" s="79"/>
      <c r="E76" s="80"/>
      <c r="F76" s="81"/>
      <c r="G76" s="82"/>
      <c r="H76" s="83"/>
      <c r="I76" s="49">
        <f t="shared" si="13"/>
        <v>3625</v>
      </c>
      <c r="J76" s="162"/>
      <c r="K76" s="163"/>
      <c r="L76" s="164">
        <f t="shared" si="11"/>
        <v>10882</v>
      </c>
      <c r="M76" s="50">
        <f t="shared" si="12"/>
        <v>71</v>
      </c>
      <c r="N76" s="47" t="str">
        <f>IF(AND(E76='Povolené hodnoty'!$B$4,F76=2),G76+J76,"")</f>
        <v/>
      </c>
      <c r="O76" s="49" t="str">
        <f>IF(AND(E76='Povolené hodnoty'!$B$4,F76=1),G76+J76,"")</f>
        <v/>
      </c>
      <c r="P76" s="47" t="str">
        <f>IF(AND(E76='Povolené hodnoty'!$B$4,F76=10),H76+K76,"")</f>
        <v/>
      </c>
      <c r="Q76" s="49" t="str">
        <f>IF(AND(E76='Povolené hodnoty'!$B$4,F76=9),H76+K76,"")</f>
        <v/>
      </c>
      <c r="R76" s="47" t="str">
        <f>IF(AND(E76&lt;&gt;'Povolené hodnoty'!$B$4,F76=2),G76+J76,"")</f>
        <v/>
      </c>
      <c r="S76" s="48" t="str">
        <f>IF(AND(E76&lt;&gt;'Povolené hodnoty'!$B$4,F76=3),G76+J76,"")</f>
        <v/>
      </c>
      <c r="T76" s="48" t="str">
        <f>IF(AND(E76&lt;&gt;'Povolené hodnoty'!$B$4,F76=4),G76+J76,"")</f>
        <v/>
      </c>
      <c r="U76" s="48" t="str">
        <f>IF(AND(E76&lt;&gt;'Povolené hodnoty'!$B$4,OR(F76="5a",F76="5b")),G76-H76+J76-K76,"")</f>
        <v/>
      </c>
      <c r="V76" s="48" t="str">
        <f>IF(AND(E76&lt;&gt;'Povolené hodnoty'!$B$4,F76=6),G76+J76,"")</f>
        <v/>
      </c>
      <c r="W76" s="49" t="str">
        <f>IF(AND(E76&lt;&gt;'Povolené hodnoty'!$B$4,F76=7),G76+J76,"")</f>
        <v/>
      </c>
      <c r="X76" s="47" t="str">
        <f>IF(AND(E76&lt;&gt;'Povolené hodnoty'!$B$4,F76=10),H76+K76,"")</f>
        <v/>
      </c>
      <c r="Y76" s="48" t="str">
        <f>IF(AND(E76&lt;&gt;'Povolené hodnoty'!$B$4,F76=11),H76+K76,"")</f>
        <v/>
      </c>
      <c r="Z76" s="48" t="str">
        <f>IF(AND(E76&lt;&gt;'Povolené hodnoty'!$B$4,F76=12),H76+K76,"")</f>
        <v/>
      </c>
      <c r="AA76" s="49" t="str">
        <f>IF(AND(E76&lt;&gt;'Povolené hodnoty'!$B$4,F76=13),H76+K76,"")</f>
        <v/>
      </c>
      <c r="AC76" s="23" t="b">
        <f t="shared" si="14"/>
        <v>0</v>
      </c>
      <c r="AD76" s="23" t="b">
        <f t="shared" si="15"/>
        <v>0</v>
      </c>
      <c r="AE76" s="23" t="b">
        <f>AND(E76&lt;&gt;'Povolené hodnoty'!$B$6,OR(SUM(G76,J76)&lt;&gt;SUM(N76:O76,R76:W76),SUM(H76,K76)&lt;&gt;SUM(P76:Q76,X76:AA76),COUNT(G76:H76,J76:K76)&lt;&gt;COUNT(N76:AA76)))</f>
        <v>0</v>
      </c>
      <c r="AF76" s="23" t="b">
        <f>AND(E76='Povolené hodnoty'!$B$6,$AF$5)</f>
        <v>0</v>
      </c>
    </row>
    <row r="77" spans="1:32" x14ac:dyDescent="0.2">
      <c r="A77" s="85">
        <f t="shared" si="9"/>
        <v>72</v>
      </c>
      <c r="B77" s="89"/>
      <c r="C77" s="90"/>
      <c r="D77" s="79"/>
      <c r="E77" s="80"/>
      <c r="F77" s="81"/>
      <c r="G77" s="82"/>
      <c r="H77" s="83"/>
      <c r="I77" s="49">
        <f t="shared" si="13"/>
        <v>3625</v>
      </c>
      <c r="J77" s="162"/>
      <c r="K77" s="163"/>
      <c r="L77" s="164">
        <f t="shared" si="11"/>
        <v>10882</v>
      </c>
      <c r="M77" s="50">
        <f t="shared" si="12"/>
        <v>72</v>
      </c>
      <c r="N77" s="47" t="str">
        <f>IF(AND(E77='Povolené hodnoty'!$B$4,F77=2),G77+J77,"")</f>
        <v/>
      </c>
      <c r="O77" s="49" t="str">
        <f>IF(AND(E77='Povolené hodnoty'!$B$4,F77=1),G77+J77,"")</f>
        <v/>
      </c>
      <c r="P77" s="47" t="str">
        <f>IF(AND(E77='Povolené hodnoty'!$B$4,F77=10),H77+K77,"")</f>
        <v/>
      </c>
      <c r="Q77" s="49" t="str">
        <f>IF(AND(E77='Povolené hodnoty'!$B$4,F77=9),H77+K77,"")</f>
        <v/>
      </c>
      <c r="R77" s="47" t="str">
        <f>IF(AND(E77&lt;&gt;'Povolené hodnoty'!$B$4,F77=2),G77+J77,"")</f>
        <v/>
      </c>
      <c r="S77" s="48" t="str">
        <f>IF(AND(E77&lt;&gt;'Povolené hodnoty'!$B$4,F77=3),G77+J77,"")</f>
        <v/>
      </c>
      <c r="T77" s="48" t="str">
        <f>IF(AND(E77&lt;&gt;'Povolené hodnoty'!$B$4,F77=4),G77+J77,"")</f>
        <v/>
      </c>
      <c r="U77" s="48" t="str">
        <f>IF(AND(E77&lt;&gt;'Povolené hodnoty'!$B$4,OR(F77="5a",F77="5b")),G77-H77+J77-K77,"")</f>
        <v/>
      </c>
      <c r="V77" s="48" t="str">
        <f>IF(AND(E77&lt;&gt;'Povolené hodnoty'!$B$4,F77=6),G77+J77,"")</f>
        <v/>
      </c>
      <c r="W77" s="49" t="str">
        <f>IF(AND(E77&lt;&gt;'Povolené hodnoty'!$B$4,F77=7),G77+J77,"")</f>
        <v/>
      </c>
      <c r="X77" s="47" t="str">
        <f>IF(AND(E77&lt;&gt;'Povolené hodnoty'!$B$4,F77=10),H77+K77,"")</f>
        <v/>
      </c>
      <c r="Y77" s="48" t="str">
        <f>IF(AND(E77&lt;&gt;'Povolené hodnoty'!$B$4,F77=11),H77+K77,"")</f>
        <v/>
      </c>
      <c r="Z77" s="48" t="str">
        <f>IF(AND(E77&lt;&gt;'Povolené hodnoty'!$B$4,F77=12),H77+K77,"")</f>
        <v/>
      </c>
      <c r="AA77" s="49" t="str">
        <f>IF(AND(E77&lt;&gt;'Povolené hodnoty'!$B$4,F77=13),H77+K77,"")</f>
        <v/>
      </c>
      <c r="AC77" s="23" t="b">
        <f t="shared" si="14"/>
        <v>0</v>
      </c>
      <c r="AD77" s="23" t="b">
        <f t="shared" si="15"/>
        <v>0</v>
      </c>
      <c r="AE77" s="23" t="b">
        <f>AND(E77&lt;&gt;'Povolené hodnoty'!$B$6,OR(SUM(G77,J77)&lt;&gt;SUM(N77:O77,R77:W77),SUM(H77,K77)&lt;&gt;SUM(P77:Q77,X77:AA77),COUNT(G77:H77,J77:K77)&lt;&gt;COUNT(N77:AA77)))</f>
        <v>0</v>
      </c>
      <c r="AF77" s="23" t="b">
        <f>AND(E77='Povolené hodnoty'!$B$6,$AF$5)</f>
        <v>0</v>
      </c>
    </row>
    <row r="78" spans="1:32" x14ac:dyDescent="0.2">
      <c r="A78" s="85">
        <f t="shared" si="9"/>
        <v>73</v>
      </c>
      <c r="B78" s="89"/>
      <c r="C78" s="90"/>
      <c r="D78" s="79"/>
      <c r="E78" s="80"/>
      <c r="F78" s="81"/>
      <c r="G78" s="82"/>
      <c r="H78" s="83"/>
      <c r="I78" s="49">
        <f t="shared" si="13"/>
        <v>3625</v>
      </c>
      <c r="J78" s="162"/>
      <c r="K78" s="163"/>
      <c r="L78" s="164">
        <f t="shared" si="11"/>
        <v>10882</v>
      </c>
      <c r="M78" s="50">
        <f t="shared" si="12"/>
        <v>73</v>
      </c>
      <c r="N78" s="47" t="str">
        <f>IF(AND(E78='Povolené hodnoty'!$B$4,F78=2),G78+J78,"")</f>
        <v/>
      </c>
      <c r="O78" s="49" t="str">
        <f>IF(AND(E78='Povolené hodnoty'!$B$4,F78=1),G78+J78,"")</f>
        <v/>
      </c>
      <c r="P78" s="47" t="str">
        <f>IF(AND(E78='Povolené hodnoty'!$B$4,F78=10),H78+K78,"")</f>
        <v/>
      </c>
      <c r="Q78" s="49" t="str">
        <f>IF(AND(E78='Povolené hodnoty'!$B$4,F78=9),H78+K78,"")</f>
        <v/>
      </c>
      <c r="R78" s="47" t="str">
        <f>IF(AND(E78&lt;&gt;'Povolené hodnoty'!$B$4,F78=2),G78+J78,"")</f>
        <v/>
      </c>
      <c r="S78" s="48" t="str">
        <f>IF(AND(E78&lt;&gt;'Povolené hodnoty'!$B$4,F78=3),G78+J78,"")</f>
        <v/>
      </c>
      <c r="T78" s="48" t="str">
        <f>IF(AND(E78&lt;&gt;'Povolené hodnoty'!$B$4,F78=4),G78+J78,"")</f>
        <v/>
      </c>
      <c r="U78" s="48" t="str">
        <f>IF(AND(E78&lt;&gt;'Povolené hodnoty'!$B$4,OR(F78="5a",F78="5b")),G78-H78+J78-K78,"")</f>
        <v/>
      </c>
      <c r="V78" s="48" t="str">
        <f>IF(AND(E78&lt;&gt;'Povolené hodnoty'!$B$4,F78=6),G78+J78,"")</f>
        <v/>
      </c>
      <c r="W78" s="49" t="str">
        <f>IF(AND(E78&lt;&gt;'Povolené hodnoty'!$B$4,F78=7),G78+J78,"")</f>
        <v/>
      </c>
      <c r="X78" s="47" t="str">
        <f>IF(AND(E78&lt;&gt;'Povolené hodnoty'!$B$4,F78=10),H78+K78,"")</f>
        <v/>
      </c>
      <c r="Y78" s="48" t="str">
        <f>IF(AND(E78&lt;&gt;'Povolené hodnoty'!$B$4,F78=11),H78+K78,"")</f>
        <v/>
      </c>
      <c r="Z78" s="48" t="str">
        <f>IF(AND(E78&lt;&gt;'Povolené hodnoty'!$B$4,F78=12),H78+K78,"")</f>
        <v/>
      </c>
      <c r="AA78" s="49" t="str">
        <f>IF(AND(E78&lt;&gt;'Povolené hodnoty'!$B$4,F78=13),H78+K78,"")</f>
        <v/>
      </c>
      <c r="AC78" s="23" t="b">
        <f t="shared" si="14"/>
        <v>0</v>
      </c>
      <c r="AD78" s="23" t="b">
        <f t="shared" si="15"/>
        <v>0</v>
      </c>
      <c r="AE78" s="23" t="b">
        <f>AND(E78&lt;&gt;'Povolené hodnoty'!$B$6,OR(SUM(G78,J78)&lt;&gt;SUM(N78:O78,R78:W78),SUM(H78,K78)&lt;&gt;SUM(P78:Q78,X78:AA78),COUNT(G78:H78,J78:K78)&lt;&gt;COUNT(N78:AA78)))</f>
        <v>0</v>
      </c>
      <c r="AF78" s="23" t="b">
        <f>AND(E78='Povolené hodnoty'!$B$6,$AF$5)</f>
        <v>0</v>
      </c>
    </row>
    <row r="79" spans="1:32" x14ac:dyDescent="0.2">
      <c r="A79" s="85">
        <f t="shared" si="9"/>
        <v>74</v>
      </c>
      <c r="B79" s="89"/>
      <c r="C79" s="90"/>
      <c r="D79" s="79"/>
      <c r="E79" s="80"/>
      <c r="F79" s="81"/>
      <c r="G79" s="82"/>
      <c r="H79" s="83"/>
      <c r="I79" s="49">
        <f t="shared" si="13"/>
        <v>3625</v>
      </c>
      <c r="J79" s="162"/>
      <c r="K79" s="163"/>
      <c r="L79" s="164">
        <f t="shared" si="11"/>
        <v>10882</v>
      </c>
      <c r="M79" s="50">
        <f t="shared" si="12"/>
        <v>74</v>
      </c>
      <c r="N79" s="47" t="str">
        <f>IF(AND(E79='Povolené hodnoty'!$B$4,F79=2),G79+J79,"")</f>
        <v/>
      </c>
      <c r="O79" s="49" t="str">
        <f>IF(AND(E79='Povolené hodnoty'!$B$4,F79=1),G79+J79,"")</f>
        <v/>
      </c>
      <c r="P79" s="47" t="str">
        <f>IF(AND(E79='Povolené hodnoty'!$B$4,F79=10),H79+K79,"")</f>
        <v/>
      </c>
      <c r="Q79" s="49" t="str">
        <f>IF(AND(E79='Povolené hodnoty'!$B$4,F79=9),H79+K79,"")</f>
        <v/>
      </c>
      <c r="R79" s="47" t="str">
        <f>IF(AND(E79&lt;&gt;'Povolené hodnoty'!$B$4,F79=2),G79+J79,"")</f>
        <v/>
      </c>
      <c r="S79" s="48" t="str">
        <f>IF(AND(E79&lt;&gt;'Povolené hodnoty'!$B$4,F79=3),G79+J79,"")</f>
        <v/>
      </c>
      <c r="T79" s="48" t="str">
        <f>IF(AND(E79&lt;&gt;'Povolené hodnoty'!$B$4,F79=4),G79+J79,"")</f>
        <v/>
      </c>
      <c r="U79" s="48" t="str">
        <f>IF(AND(E79&lt;&gt;'Povolené hodnoty'!$B$4,OR(F79="5a",F79="5b")),G79-H79+J79-K79,"")</f>
        <v/>
      </c>
      <c r="V79" s="48" t="str">
        <f>IF(AND(E79&lt;&gt;'Povolené hodnoty'!$B$4,F79=6),G79+J79,"")</f>
        <v/>
      </c>
      <c r="W79" s="49" t="str">
        <f>IF(AND(E79&lt;&gt;'Povolené hodnoty'!$B$4,F79=7),G79+J79,"")</f>
        <v/>
      </c>
      <c r="X79" s="47" t="str">
        <f>IF(AND(E79&lt;&gt;'Povolené hodnoty'!$B$4,F79=10),H79+K79,"")</f>
        <v/>
      </c>
      <c r="Y79" s="48" t="str">
        <f>IF(AND(E79&lt;&gt;'Povolené hodnoty'!$B$4,F79=11),H79+K79,"")</f>
        <v/>
      </c>
      <c r="Z79" s="48" t="str">
        <f>IF(AND(E79&lt;&gt;'Povolené hodnoty'!$B$4,F79=12),H79+K79,"")</f>
        <v/>
      </c>
      <c r="AA79" s="49" t="str">
        <f>IF(AND(E79&lt;&gt;'Povolené hodnoty'!$B$4,F79=13),H79+K79,"")</f>
        <v/>
      </c>
      <c r="AC79" s="23" t="b">
        <f t="shared" si="14"/>
        <v>0</v>
      </c>
      <c r="AD79" s="23" t="b">
        <f t="shared" si="15"/>
        <v>0</v>
      </c>
      <c r="AE79" s="23" t="b">
        <f>AND(E79&lt;&gt;'Povolené hodnoty'!$B$6,OR(SUM(G79,J79)&lt;&gt;SUM(N79:O79,R79:W79),SUM(H79,K79)&lt;&gt;SUM(P79:Q79,X79:AA79),COUNT(G79:H79,J79:K79)&lt;&gt;COUNT(N79:AA79)))</f>
        <v>0</v>
      </c>
      <c r="AF79" s="23" t="b">
        <f>AND(E79='Povolené hodnoty'!$B$6,$AF$5)</f>
        <v>0</v>
      </c>
    </row>
    <row r="80" spans="1:32" x14ac:dyDescent="0.2">
      <c r="A80" s="85">
        <f t="shared" si="9"/>
        <v>75</v>
      </c>
      <c r="B80" s="89"/>
      <c r="C80" s="90"/>
      <c r="D80" s="79"/>
      <c r="E80" s="80"/>
      <c r="F80" s="81"/>
      <c r="G80" s="82"/>
      <c r="H80" s="83"/>
      <c r="I80" s="49">
        <f t="shared" si="13"/>
        <v>3625</v>
      </c>
      <c r="J80" s="162"/>
      <c r="K80" s="163"/>
      <c r="L80" s="164">
        <f t="shared" si="11"/>
        <v>10882</v>
      </c>
      <c r="M80" s="50">
        <f t="shared" si="12"/>
        <v>75</v>
      </c>
      <c r="N80" s="47" t="str">
        <f>IF(AND(E80='Povolené hodnoty'!$B$4,F80=2),G80+J80,"")</f>
        <v/>
      </c>
      <c r="O80" s="49" t="str">
        <f>IF(AND(E80='Povolené hodnoty'!$B$4,F80=1),G80+J80,"")</f>
        <v/>
      </c>
      <c r="P80" s="47" t="str">
        <f>IF(AND(E80='Povolené hodnoty'!$B$4,F80=10),H80+K80,"")</f>
        <v/>
      </c>
      <c r="Q80" s="49" t="str">
        <f>IF(AND(E80='Povolené hodnoty'!$B$4,F80=9),H80+K80,"")</f>
        <v/>
      </c>
      <c r="R80" s="47" t="str">
        <f>IF(AND(E80&lt;&gt;'Povolené hodnoty'!$B$4,F80=2),G80+J80,"")</f>
        <v/>
      </c>
      <c r="S80" s="48" t="str">
        <f>IF(AND(E80&lt;&gt;'Povolené hodnoty'!$B$4,F80=3),G80+J80,"")</f>
        <v/>
      </c>
      <c r="T80" s="48" t="str">
        <f>IF(AND(E80&lt;&gt;'Povolené hodnoty'!$B$4,F80=4),G80+J80,"")</f>
        <v/>
      </c>
      <c r="U80" s="48" t="str">
        <f>IF(AND(E80&lt;&gt;'Povolené hodnoty'!$B$4,OR(F80="5a",F80="5b")),G80-H80+J80-K80,"")</f>
        <v/>
      </c>
      <c r="V80" s="48" t="str">
        <f>IF(AND(E80&lt;&gt;'Povolené hodnoty'!$B$4,F80=6),G80+J80,"")</f>
        <v/>
      </c>
      <c r="W80" s="49" t="str">
        <f>IF(AND(E80&lt;&gt;'Povolené hodnoty'!$B$4,F80=7),G80+J80,"")</f>
        <v/>
      </c>
      <c r="X80" s="47" t="str">
        <f>IF(AND(E80&lt;&gt;'Povolené hodnoty'!$B$4,F80=10),H80+K80,"")</f>
        <v/>
      </c>
      <c r="Y80" s="48" t="str">
        <f>IF(AND(E80&lt;&gt;'Povolené hodnoty'!$B$4,F80=11),H80+K80,"")</f>
        <v/>
      </c>
      <c r="Z80" s="48" t="str">
        <f>IF(AND(E80&lt;&gt;'Povolené hodnoty'!$B$4,F80=12),H80+K80,"")</f>
        <v/>
      </c>
      <c r="AA80" s="49" t="str">
        <f>IF(AND(E80&lt;&gt;'Povolené hodnoty'!$B$4,F80=13),H80+K80,"")</f>
        <v/>
      </c>
      <c r="AC80" s="23" t="b">
        <f t="shared" si="14"/>
        <v>0</v>
      </c>
      <c r="AD80" s="23" t="b">
        <f t="shared" si="15"/>
        <v>0</v>
      </c>
      <c r="AE80" s="23" t="b">
        <f>AND(E80&lt;&gt;'Povolené hodnoty'!$B$6,OR(SUM(G80,J80)&lt;&gt;SUM(N80:O80,R80:W80),SUM(H80,K80)&lt;&gt;SUM(P80:Q80,X80:AA80),COUNT(G80:H80,J80:K80)&lt;&gt;COUNT(N80:AA80)))</f>
        <v>0</v>
      </c>
      <c r="AF80" s="23" t="b">
        <f>AND(E80='Povolené hodnoty'!$B$6,$AF$5)</f>
        <v>0</v>
      </c>
    </row>
    <row r="81" spans="1:32" x14ac:dyDescent="0.2">
      <c r="A81" s="85">
        <f t="shared" si="9"/>
        <v>76</v>
      </c>
      <c r="B81" s="89"/>
      <c r="C81" s="90"/>
      <c r="D81" s="79"/>
      <c r="E81" s="80"/>
      <c r="F81" s="81"/>
      <c r="G81" s="82"/>
      <c r="H81" s="83"/>
      <c r="I81" s="49">
        <f t="shared" si="13"/>
        <v>3625</v>
      </c>
      <c r="J81" s="162"/>
      <c r="K81" s="163"/>
      <c r="L81" s="164">
        <f t="shared" si="11"/>
        <v>10882</v>
      </c>
      <c r="M81" s="50">
        <f t="shared" si="12"/>
        <v>76</v>
      </c>
      <c r="N81" s="47" t="str">
        <f>IF(AND(E81='Povolené hodnoty'!$B$4,F81=2),G81+J81,"")</f>
        <v/>
      </c>
      <c r="O81" s="49" t="str">
        <f>IF(AND(E81='Povolené hodnoty'!$B$4,F81=1),G81+J81,"")</f>
        <v/>
      </c>
      <c r="P81" s="47" t="str">
        <f>IF(AND(E81='Povolené hodnoty'!$B$4,F81=10),H81+K81,"")</f>
        <v/>
      </c>
      <c r="Q81" s="49" t="str">
        <f>IF(AND(E81='Povolené hodnoty'!$B$4,F81=9),H81+K81,"")</f>
        <v/>
      </c>
      <c r="R81" s="47" t="str">
        <f>IF(AND(E81&lt;&gt;'Povolené hodnoty'!$B$4,F81=2),G81+J81,"")</f>
        <v/>
      </c>
      <c r="S81" s="48" t="str">
        <f>IF(AND(E81&lt;&gt;'Povolené hodnoty'!$B$4,F81=3),G81+J81,"")</f>
        <v/>
      </c>
      <c r="T81" s="48" t="str">
        <f>IF(AND(E81&lt;&gt;'Povolené hodnoty'!$B$4,F81=4),G81+J81,"")</f>
        <v/>
      </c>
      <c r="U81" s="48" t="str">
        <f>IF(AND(E81&lt;&gt;'Povolené hodnoty'!$B$4,OR(F81="5a",F81="5b")),G81-H81+J81-K81,"")</f>
        <v/>
      </c>
      <c r="V81" s="48" t="str">
        <f>IF(AND(E81&lt;&gt;'Povolené hodnoty'!$B$4,F81=6),G81+J81,"")</f>
        <v/>
      </c>
      <c r="W81" s="49" t="str">
        <f>IF(AND(E81&lt;&gt;'Povolené hodnoty'!$B$4,F81=7),G81+J81,"")</f>
        <v/>
      </c>
      <c r="X81" s="47" t="str">
        <f>IF(AND(E81&lt;&gt;'Povolené hodnoty'!$B$4,F81=10),H81+K81,"")</f>
        <v/>
      </c>
      <c r="Y81" s="48" t="str">
        <f>IF(AND(E81&lt;&gt;'Povolené hodnoty'!$B$4,F81=11),H81+K81,"")</f>
        <v/>
      </c>
      <c r="Z81" s="48" t="str">
        <f>IF(AND(E81&lt;&gt;'Povolené hodnoty'!$B$4,F81=12),H81+K81,"")</f>
        <v/>
      </c>
      <c r="AA81" s="49" t="str">
        <f>IF(AND(E81&lt;&gt;'Povolené hodnoty'!$B$4,F81=13),H81+K81,"")</f>
        <v/>
      </c>
      <c r="AC81" s="23" t="b">
        <f t="shared" si="14"/>
        <v>0</v>
      </c>
      <c r="AD81" s="23" t="b">
        <f t="shared" si="15"/>
        <v>0</v>
      </c>
      <c r="AE81" s="23" t="b">
        <f>AND(E81&lt;&gt;'Povolené hodnoty'!$B$6,OR(SUM(G81,J81)&lt;&gt;SUM(N81:O81,R81:W81),SUM(H81,K81)&lt;&gt;SUM(P81:Q81,X81:AA81),COUNT(G81:H81,J81:K81)&lt;&gt;COUNT(N81:AA81)))</f>
        <v>0</v>
      </c>
      <c r="AF81" s="23" t="b">
        <f>AND(E81='Povolené hodnoty'!$B$6,$AF$5)</f>
        <v>0</v>
      </c>
    </row>
    <row r="82" spans="1:32" x14ac:dyDescent="0.2">
      <c r="A82" s="85">
        <f t="shared" si="9"/>
        <v>77</v>
      </c>
      <c r="B82" s="89"/>
      <c r="C82" s="90"/>
      <c r="D82" s="79"/>
      <c r="E82" s="80"/>
      <c r="F82" s="81"/>
      <c r="G82" s="82"/>
      <c r="H82" s="83"/>
      <c r="I82" s="49">
        <f t="shared" si="13"/>
        <v>3625</v>
      </c>
      <c r="J82" s="162"/>
      <c r="K82" s="163"/>
      <c r="L82" s="164">
        <f t="shared" si="11"/>
        <v>10882</v>
      </c>
      <c r="M82" s="50">
        <f t="shared" si="12"/>
        <v>77</v>
      </c>
      <c r="N82" s="47" t="str">
        <f>IF(AND(E82='Povolené hodnoty'!$B$4,F82=2),G82+J82,"")</f>
        <v/>
      </c>
      <c r="O82" s="49" t="str">
        <f>IF(AND(E82='Povolené hodnoty'!$B$4,F82=1),G82+J82,"")</f>
        <v/>
      </c>
      <c r="P82" s="47" t="str">
        <f>IF(AND(E82='Povolené hodnoty'!$B$4,F82=10),H82+K82,"")</f>
        <v/>
      </c>
      <c r="Q82" s="49" t="str">
        <f>IF(AND(E82='Povolené hodnoty'!$B$4,F82=9),H82+K82,"")</f>
        <v/>
      </c>
      <c r="R82" s="47" t="str">
        <f>IF(AND(E82&lt;&gt;'Povolené hodnoty'!$B$4,F82=2),G82+J82,"")</f>
        <v/>
      </c>
      <c r="S82" s="48" t="str">
        <f>IF(AND(E82&lt;&gt;'Povolené hodnoty'!$B$4,F82=3),G82+J82,"")</f>
        <v/>
      </c>
      <c r="T82" s="48" t="str">
        <f>IF(AND(E82&lt;&gt;'Povolené hodnoty'!$B$4,F82=4),G82+J82,"")</f>
        <v/>
      </c>
      <c r="U82" s="48" t="str">
        <f>IF(AND(E82&lt;&gt;'Povolené hodnoty'!$B$4,OR(F82="5a",F82="5b")),G82-H82+J82-K82,"")</f>
        <v/>
      </c>
      <c r="V82" s="48" t="str">
        <f>IF(AND(E82&lt;&gt;'Povolené hodnoty'!$B$4,F82=6),G82+J82,"")</f>
        <v/>
      </c>
      <c r="W82" s="49" t="str">
        <f>IF(AND(E82&lt;&gt;'Povolené hodnoty'!$B$4,F82=7),G82+J82,"")</f>
        <v/>
      </c>
      <c r="X82" s="47" t="str">
        <f>IF(AND(E82&lt;&gt;'Povolené hodnoty'!$B$4,F82=10),H82+K82,"")</f>
        <v/>
      </c>
      <c r="Y82" s="48" t="str">
        <f>IF(AND(E82&lt;&gt;'Povolené hodnoty'!$B$4,F82=11),H82+K82,"")</f>
        <v/>
      </c>
      <c r="Z82" s="48" t="str">
        <f>IF(AND(E82&lt;&gt;'Povolené hodnoty'!$B$4,F82=12),H82+K82,"")</f>
        <v/>
      </c>
      <c r="AA82" s="49" t="str">
        <f>IF(AND(E82&lt;&gt;'Povolené hodnoty'!$B$4,F82=13),H82+K82,"")</f>
        <v/>
      </c>
      <c r="AC82" s="23" t="b">
        <f t="shared" si="14"/>
        <v>0</v>
      </c>
      <c r="AD82" s="23" t="b">
        <f t="shared" si="15"/>
        <v>0</v>
      </c>
      <c r="AE82" s="23" t="b">
        <f>AND(E82&lt;&gt;'Povolené hodnoty'!$B$6,OR(SUM(G82,J82)&lt;&gt;SUM(N82:O82,R82:W82),SUM(H82,K82)&lt;&gt;SUM(P82:Q82,X82:AA82),COUNT(G82:H82,J82:K82)&lt;&gt;COUNT(N82:AA82)))</f>
        <v>0</v>
      </c>
      <c r="AF82" s="23" t="b">
        <f>AND(E82='Povolené hodnoty'!$B$6,$AF$5)</f>
        <v>0</v>
      </c>
    </row>
    <row r="83" spans="1:32" x14ac:dyDescent="0.2">
      <c r="A83" s="85">
        <f t="shared" si="9"/>
        <v>78</v>
      </c>
      <c r="B83" s="89"/>
      <c r="C83" s="90"/>
      <c r="D83" s="79"/>
      <c r="E83" s="80"/>
      <c r="F83" s="81"/>
      <c r="G83" s="82"/>
      <c r="H83" s="83"/>
      <c r="I83" s="49">
        <f t="shared" si="13"/>
        <v>3625</v>
      </c>
      <c r="J83" s="162"/>
      <c r="K83" s="163"/>
      <c r="L83" s="164">
        <f t="shared" si="11"/>
        <v>10882</v>
      </c>
      <c r="M83" s="50">
        <f t="shared" si="12"/>
        <v>78</v>
      </c>
      <c r="N83" s="47" t="str">
        <f>IF(AND(E83='Povolené hodnoty'!$B$4,F83=2),G83+J83,"")</f>
        <v/>
      </c>
      <c r="O83" s="49" t="str">
        <f>IF(AND(E83='Povolené hodnoty'!$B$4,F83=1),G83+J83,"")</f>
        <v/>
      </c>
      <c r="P83" s="47" t="str">
        <f>IF(AND(E83='Povolené hodnoty'!$B$4,F83=10),H83+K83,"")</f>
        <v/>
      </c>
      <c r="Q83" s="49" t="str">
        <f>IF(AND(E83='Povolené hodnoty'!$B$4,F83=9),H83+K83,"")</f>
        <v/>
      </c>
      <c r="R83" s="47" t="str">
        <f>IF(AND(E83&lt;&gt;'Povolené hodnoty'!$B$4,F83=2),G83+J83,"")</f>
        <v/>
      </c>
      <c r="S83" s="48" t="str">
        <f>IF(AND(E83&lt;&gt;'Povolené hodnoty'!$B$4,F83=3),G83+J83,"")</f>
        <v/>
      </c>
      <c r="T83" s="48" t="str">
        <f>IF(AND(E83&lt;&gt;'Povolené hodnoty'!$B$4,F83=4),G83+J83,"")</f>
        <v/>
      </c>
      <c r="U83" s="48" t="str">
        <f>IF(AND(E83&lt;&gt;'Povolené hodnoty'!$B$4,OR(F83="5a",F83="5b")),G83-H83+J83-K83,"")</f>
        <v/>
      </c>
      <c r="V83" s="48" t="str">
        <f>IF(AND(E83&lt;&gt;'Povolené hodnoty'!$B$4,F83=6),G83+J83,"")</f>
        <v/>
      </c>
      <c r="W83" s="49" t="str">
        <f>IF(AND(E83&lt;&gt;'Povolené hodnoty'!$B$4,F83=7),G83+J83,"")</f>
        <v/>
      </c>
      <c r="X83" s="47" t="str">
        <f>IF(AND(E83&lt;&gt;'Povolené hodnoty'!$B$4,F83=10),H83+K83,"")</f>
        <v/>
      </c>
      <c r="Y83" s="48" t="str">
        <f>IF(AND(E83&lt;&gt;'Povolené hodnoty'!$B$4,F83=11),H83+K83,"")</f>
        <v/>
      </c>
      <c r="Z83" s="48" t="str">
        <f>IF(AND(E83&lt;&gt;'Povolené hodnoty'!$B$4,F83=12),H83+K83,"")</f>
        <v/>
      </c>
      <c r="AA83" s="49" t="str">
        <f>IF(AND(E83&lt;&gt;'Povolené hodnoty'!$B$4,F83=13),H83+K83,"")</f>
        <v/>
      </c>
      <c r="AC83" s="23" t="b">
        <f t="shared" si="14"/>
        <v>0</v>
      </c>
      <c r="AD83" s="23" t="b">
        <f t="shared" si="15"/>
        <v>0</v>
      </c>
      <c r="AE83" s="23" t="b">
        <f>AND(E83&lt;&gt;'Povolené hodnoty'!$B$6,OR(SUM(G83,J83)&lt;&gt;SUM(N83:O83,R83:W83),SUM(H83,K83)&lt;&gt;SUM(P83:Q83,X83:AA83),COUNT(G83:H83,J83:K83)&lt;&gt;COUNT(N83:AA83)))</f>
        <v>0</v>
      </c>
      <c r="AF83" s="23" t="b">
        <f>AND(E83='Povolené hodnoty'!$B$6,$AF$5)</f>
        <v>0</v>
      </c>
    </row>
    <row r="84" spans="1:32" x14ac:dyDescent="0.2">
      <c r="A84" s="85">
        <f t="shared" si="9"/>
        <v>79</v>
      </c>
      <c r="B84" s="89"/>
      <c r="C84" s="90"/>
      <c r="D84" s="79"/>
      <c r="E84" s="80"/>
      <c r="F84" s="81"/>
      <c r="G84" s="82"/>
      <c r="H84" s="83"/>
      <c r="I84" s="49">
        <f t="shared" si="13"/>
        <v>3625</v>
      </c>
      <c r="J84" s="162"/>
      <c r="K84" s="163"/>
      <c r="L84" s="164">
        <f t="shared" si="11"/>
        <v>10882</v>
      </c>
      <c r="M84" s="50">
        <f t="shared" si="12"/>
        <v>79</v>
      </c>
      <c r="N84" s="47" t="str">
        <f>IF(AND(E84='Povolené hodnoty'!$B$4,F84=2),G84+J84,"")</f>
        <v/>
      </c>
      <c r="O84" s="49" t="str">
        <f>IF(AND(E84='Povolené hodnoty'!$B$4,F84=1),G84+J84,"")</f>
        <v/>
      </c>
      <c r="P84" s="47" t="str">
        <f>IF(AND(E84='Povolené hodnoty'!$B$4,F84=10),H84+K84,"")</f>
        <v/>
      </c>
      <c r="Q84" s="49" t="str">
        <f>IF(AND(E84='Povolené hodnoty'!$B$4,F84=9),H84+K84,"")</f>
        <v/>
      </c>
      <c r="R84" s="47" t="str">
        <f>IF(AND(E84&lt;&gt;'Povolené hodnoty'!$B$4,F84=2),G84+J84,"")</f>
        <v/>
      </c>
      <c r="S84" s="48" t="str">
        <f>IF(AND(E84&lt;&gt;'Povolené hodnoty'!$B$4,F84=3),G84+J84,"")</f>
        <v/>
      </c>
      <c r="T84" s="48" t="str">
        <f>IF(AND(E84&lt;&gt;'Povolené hodnoty'!$B$4,F84=4),G84+J84,"")</f>
        <v/>
      </c>
      <c r="U84" s="48" t="str">
        <f>IF(AND(E84&lt;&gt;'Povolené hodnoty'!$B$4,OR(F84="5a",F84="5b")),G84-H84+J84-K84,"")</f>
        <v/>
      </c>
      <c r="V84" s="48" t="str">
        <f>IF(AND(E84&lt;&gt;'Povolené hodnoty'!$B$4,F84=6),G84+J84,"")</f>
        <v/>
      </c>
      <c r="W84" s="49" t="str">
        <f>IF(AND(E84&lt;&gt;'Povolené hodnoty'!$B$4,F84=7),G84+J84,"")</f>
        <v/>
      </c>
      <c r="X84" s="47" t="str">
        <f>IF(AND(E84&lt;&gt;'Povolené hodnoty'!$B$4,F84=10),H84+K84,"")</f>
        <v/>
      </c>
      <c r="Y84" s="48" t="str">
        <f>IF(AND(E84&lt;&gt;'Povolené hodnoty'!$B$4,F84=11),H84+K84,"")</f>
        <v/>
      </c>
      <c r="Z84" s="48" t="str">
        <f>IF(AND(E84&lt;&gt;'Povolené hodnoty'!$B$4,F84=12),H84+K84,"")</f>
        <v/>
      </c>
      <c r="AA84" s="49" t="str">
        <f>IF(AND(E84&lt;&gt;'Povolené hodnoty'!$B$4,F84=13),H84+K84,"")</f>
        <v/>
      </c>
      <c r="AC84" s="23" t="b">
        <f t="shared" si="14"/>
        <v>0</v>
      </c>
      <c r="AD84" s="23" t="b">
        <f t="shared" si="15"/>
        <v>0</v>
      </c>
      <c r="AE84" s="23" t="b">
        <f>AND(E84&lt;&gt;'Povolené hodnoty'!$B$6,OR(SUM(G84,J84)&lt;&gt;SUM(N84:O84,R84:W84),SUM(H84,K84)&lt;&gt;SUM(P84:Q84,X84:AA84),COUNT(G84:H84,J84:K84)&lt;&gt;COUNT(N84:AA84)))</f>
        <v>0</v>
      </c>
      <c r="AF84" s="23" t="b">
        <f>AND(E84='Povolené hodnoty'!$B$6,$AF$5)</f>
        <v>0</v>
      </c>
    </row>
    <row r="85" spans="1:32" x14ac:dyDescent="0.2">
      <c r="A85" s="85">
        <f t="shared" si="9"/>
        <v>80</v>
      </c>
      <c r="B85" s="89"/>
      <c r="C85" s="90"/>
      <c r="D85" s="79"/>
      <c r="E85" s="80"/>
      <c r="F85" s="81"/>
      <c r="G85" s="82"/>
      <c r="H85" s="83"/>
      <c r="I85" s="49">
        <f t="shared" si="13"/>
        <v>3625</v>
      </c>
      <c r="J85" s="162"/>
      <c r="K85" s="163"/>
      <c r="L85" s="164">
        <f t="shared" si="11"/>
        <v>10882</v>
      </c>
      <c r="M85" s="50">
        <f t="shared" si="12"/>
        <v>80</v>
      </c>
      <c r="N85" s="47" t="str">
        <f>IF(AND(E85='Povolené hodnoty'!$B$4,F85=2),G85+J85,"")</f>
        <v/>
      </c>
      <c r="O85" s="49" t="str">
        <f>IF(AND(E85='Povolené hodnoty'!$B$4,F85=1),G85+J85,"")</f>
        <v/>
      </c>
      <c r="P85" s="47" t="str">
        <f>IF(AND(E85='Povolené hodnoty'!$B$4,F85=10),H85+K85,"")</f>
        <v/>
      </c>
      <c r="Q85" s="49" t="str">
        <f>IF(AND(E85='Povolené hodnoty'!$B$4,F85=9),H85+K85,"")</f>
        <v/>
      </c>
      <c r="R85" s="47" t="str">
        <f>IF(AND(E85&lt;&gt;'Povolené hodnoty'!$B$4,F85=2),G85+J85,"")</f>
        <v/>
      </c>
      <c r="S85" s="48" t="str">
        <f>IF(AND(E85&lt;&gt;'Povolené hodnoty'!$B$4,F85=3),G85+J85,"")</f>
        <v/>
      </c>
      <c r="T85" s="48" t="str">
        <f>IF(AND(E85&lt;&gt;'Povolené hodnoty'!$B$4,F85=4),G85+J85,"")</f>
        <v/>
      </c>
      <c r="U85" s="48" t="str">
        <f>IF(AND(E85&lt;&gt;'Povolené hodnoty'!$B$4,OR(F85="5a",F85="5b")),G85-H85+J85-K85,"")</f>
        <v/>
      </c>
      <c r="V85" s="48" t="str">
        <f>IF(AND(E85&lt;&gt;'Povolené hodnoty'!$B$4,F85=6),G85+J85,"")</f>
        <v/>
      </c>
      <c r="W85" s="49" t="str">
        <f>IF(AND(E85&lt;&gt;'Povolené hodnoty'!$B$4,F85=7),G85+J85,"")</f>
        <v/>
      </c>
      <c r="X85" s="47" t="str">
        <f>IF(AND(E85&lt;&gt;'Povolené hodnoty'!$B$4,F85=10),H85+K85,"")</f>
        <v/>
      </c>
      <c r="Y85" s="48" t="str">
        <f>IF(AND(E85&lt;&gt;'Povolené hodnoty'!$B$4,F85=11),H85+K85,"")</f>
        <v/>
      </c>
      <c r="Z85" s="48" t="str">
        <f>IF(AND(E85&lt;&gt;'Povolené hodnoty'!$B$4,F85=12),H85+K85,"")</f>
        <v/>
      </c>
      <c r="AA85" s="49" t="str">
        <f>IF(AND(E85&lt;&gt;'Povolené hodnoty'!$B$4,F85=13),H85+K85,"")</f>
        <v/>
      </c>
      <c r="AC85" s="23" t="b">
        <f t="shared" si="14"/>
        <v>0</v>
      </c>
      <c r="AD85" s="23" t="b">
        <f t="shared" si="15"/>
        <v>0</v>
      </c>
      <c r="AE85" s="23" t="b">
        <f>AND(E85&lt;&gt;'Povolené hodnoty'!$B$6,OR(SUM(G85,J85)&lt;&gt;SUM(N85:O85,R85:W85),SUM(H85,K85)&lt;&gt;SUM(P85:Q85,X85:AA85),COUNT(G85:H85,J85:K85)&lt;&gt;COUNT(N85:AA85)))</f>
        <v>0</v>
      </c>
      <c r="AF85" s="23" t="b">
        <f>AND(E85='Povolené hodnoty'!$B$6,$AF$5)</f>
        <v>0</v>
      </c>
    </row>
    <row r="86" spans="1:32" x14ac:dyDescent="0.2">
      <c r="A86" s="85">
        <f t="shared" si="9"/>
        <v>81</v>
      </c>
      <c r="B86" s="89"/>
      <c r="C86" s="90"/>
      <c r="D86" s="79"/>
      <c r="E86" s="80"/>
      <c r="F86" s="81"/>
      <c r="G86" s="82"/>
      <c r="H86" s="83"/>
      <c r="I86" s="49">
        <f t="shared" si="13"/>
        <v>3625</v>
      </c>
      <c r="J86" s="162"/>
      <c r="K86" s="163"/>
      <c r="L86" s="164">
        <f t="shared" si="11"/>
        <v>10882</v>
      </c>
      <c r="M86" s="50">
        <f t="shared" si="12"/>
        <v>81</v>
      </c>
      <c r="N86" s="47" t="str">
        <f>IF(AND(E86='Povolené hodnoty'!$B$4,F86=2),G86+J86,"")</f>
        <v/>
      </c>
      <c r="O86" s="49" t="str">
        <f>IF(AND(E86='Povolené hodnoty'!$B$4,F86=1),G86+J86,"")</f>
        <v/>
      </c>
      <c r="P86" s="47" t="str">
        <f>IF(AND(E86='Povolené hodnoty'!$B$4,F86=10),H86+K86,"")</f>
        <v/>
      </c>
      <c r="Q86" s="49" t="str">
        <f>IF(AND(E86='Povolené hodnoty'!$B$4,F86=9),H86+K86,"")</f>
        <v/>
      </c>
      <c r="R86" s="47" t="str">
        <f>IF(AND(E86&lt;&gt;'Povolené hodnoty'!$B$4,F86=2),G86+J86,"")</f>
        <v/>
      </c>
      <c r="S86" s="48" t="str">
        <f>IF(AND(E86&lt;&gt;'Povolené hodnoty'!$B$4,F86=3),G86+J86,"")</f>
        <v/>
      </c>
      <c r="T86" s="48" t="str">
        <f>IF(AND(E86&lt;&gt;'Povolené hodnoty'!$B$4,F86=4),G86+J86,"")</f>
        <v/>
      </c>
      <c r="U86" s="48" t="str">
        <f>IF(AND(E86&lt;&gt;'Povolené hodnoty'!$B$4,OR(F86="5a",F86="5b")),G86-H86+J86-K86,"")</f>
        <v/>
      </c>
      <c r="V86" s="48" t="str">
        <f>IF(AND(E86&lt;&gt;'Povolené hodnoty'!$B$4,F86=6),G86+J86,"")</f>
        <v/>
      </c>
      <c r="W86" s="49" t="str">
        <f>IF(AND(E86&lt;&gt;'Povolené hodnoty'!$B$4,F86=7),G86+J86,"")</f>
        <v/>
      </c>
      <c r="X86" s="47" t="str">
        <f>IF(AND(E86&lt;&gt;'Povolené hodnoty'!$B$4,F86=10),H86+K86,"")</f>
        <v/>
      </c>
      <c r="Y86" s="48" t="str">
        <f>IF(AND(E86&lt;&gt;'Povolené hodnoty'!$B$4,F86=11),H86+K86,"")</f>
        <v/>
      </c>
      <c r="Z86" s="48" t="str">
        <f>IF(AND(E86&lt;&gt;'Povolené hodnoty'!$B$4,F86=12),H86+K86,"")</f>
        <v/>
      </c>
      <c r="AA86" s="49" t="str">
        <f>IF(AND(E86&lt;&gt;'Povolené hodnoty'!$B$4,F86=13),H86+K86,"")</f>
        <v/>
      </c>
      <c r="AC86" s="23" t="b">
        <f t="shared" si="14"/>
        <v>0</v>
      </c>
      <c r="AD86" s="23" t="b">
        <f t="shared" si="15"/>
        <v>0</v>
      </c>
      <c r="AE86" s="23" t="b">
        <f>AND(E86&lt;&gt;'Povolené hodnoty'!$B$6,OR(SUM(G86,J86)&lt;&gt;SUM(N86:O86,R86:W86),SUM(H86,K86)&lt;&gt;SUM(P86:Q86,X86:AA86),COUNT(G86:H86,J86:K86)&lt;&gt;COUNT(N86:AA86)))</f>
        <v>0</v>
      </c>
      <c r="AF86" s="23" t="b">
        <f>AND(E86='Povolené hodnoty'!$B$6,$AF$5)</f>
        <v>0</v>
      </c>
    </row>
    <row r="87" spans="1:32" x14ac:dyDescent="0.2">
      <c r="A87" s="85">
        <f t="shared" si="9"/>
        <v>82</v>
      </c>
      <c r="B87" s="89"/>
      <c r="C87" s="90"/>
      <c r="D87" s="79"/>
      <c r="E87" s="80"/>
      <c r="F87" s="81"/>
      <c r="G87" s="82"/>
      <c r="H87" s="83"/>
      <c r="I87" s="49">
        <f t="shared" si="13"/>
        <v>3625</v>
      </c>
      <c r="J87" s="162"/>
      <c r="K87" s="163"/>
      <c r="L87" s="164">
        <f t="shared" si="11"/>
        <v>10882</v>
      </c>
      <c r="M87" s="50">
        <f t="shared" si="12"/>
        <v>82</v>
      </c>
      <c r="N87" s="47" t="str">
        <f>IF(AND(E87='Povolené hodnoty'!$B$4,F87=2),G87+J87,"")</f>
        <v/>
      </c>
      <c r="O87" s="49" t="str">
        <f>IF(AND(E87='Povolené hodnoty'!$B$4,F87=1),G87+J87,"")</f>
        <v/>
      </c>
      <c r="P87" s="47" t="str">
        <f>IF(AND(E87='Povolené hodnoty'!$B$4,F87=10),H87+K87,"")</f>
        <v/>
      </c>
      <c r="Q87" s="49" t="str">
        <f>IF(AND(E87='Povolené hodnoty'!$B$4,F87=9),H87+K87,"")</f>
        <v/>
      </c>
      <c r="R87" s="47" t="str">
        <f>IF(AND(E87&lt;&gt;'Povolené hodnoty'!$B$4,F87=2),G87+J87,"")</f>
        <v/>
      </c>
      <c r="S87" s="48" t="str">
        <f>IF(AND(E87&lt;&gt;'Povolené hodnoty'!$B$4,F87=3),G87+J87,"")</f>
        <v/>
      </c>
      <c r="T87" s="48" t="str">
        <f>IF(AND(E87&lt;&gt;'Povolené hodnoty'!$B$4,F87=4),G87+J87,"")</f>
        <v/>
      </c>
      <c r="U87" s="48" t="str">
        <f>IF(AND(E87&lt;&gt;'Povolené hodnoty'!$B$4,OR(F87="5a",F87="5b")),G87-H87+J87-K87,"")</f>
        <v/>
      </c>
      <c r="V87" s="48" t="str">
        <f>IF(AND(E87&lt;&gt;'Povolené hodnoty'!$B$4,F87=6),G87+J87,"")</f>
        <v/>
      </c>
      <c r="W87" s="49" t="str">
        <f>IF(AND(E87&lt;&gt;'Povolené hodnoty'!$B$4,F87=7),G87+J87,"")</f>
        <v/>
      </c>
      <c r="X87" s="47" t="str">
        <f>IF(AND(E87&lt;&gt;'Povolené hodnoty'!$B$4,F87=10),H87+K87,"")</f>
        <v/>
      </c>
      <c r="Y87" s="48" t="str">
        <f>IF(AND(E87&lt;&gt;'Povolené hodnoty'!$B$4,F87=11),H87+K87,"")</f>
        <v/>
      </c>
      <c r="Z87" s="48" t="str">
        <f>IF(AND(E87&lt;&gt;'Povolené hodnoty'!$B$4,F87=12),H87+K87,"")</f>
        <v/>
      </c>
      <c r="AA87" s="49" t="str">
        <f>IF(AND(E87&lt;&gt;'Povolené hodnoty'!$B$4,F87=13),H87+K87,"")</f>
        <v/>
      </c>
      <c r="AC87" s="23" t="b">
        <f t="shared" si="14"/>
        <v>0</v>
      </c>
      <c r="AD87" s="23" t="b">
        <f t="shared" si="15"/>
        <v>0</v>
      </c>
      <c r="AE87" s="23" t="b">
        <f>AND(E87&lt;&gt;'Povolené hodnoty'!$B$6,OR(SUM(G87,J87)&lt;&gt;SUM(N87:O87,R87:W87),SUM(H87,K87)&lt;&gt;SUM(P87:Q87,X87:AA87),COUNT(G87:H87,J87:K87)&lt;&gt;COUNT(N87:AA87)))</f>
        <v>0</v>
      </c>
      <c r="AF87" s="23" t="b">
        <f>AND(E87='Povolené hodnoty'!$B$6,$AF$5)</f>
        <v>0</v>
      </c>
    </row>
    <row r="88" spans="1:32" x14ac:dyDescent="0.2">
      <c r="A88" s="85">
        <f t="shared" si="9"/>
        <v>83</v>
      </c>
      <c r="B88" s="89"/>
      <c r="C88" s="90"/>
      <c r="D88" s="79"/>
      <c r="E88" s="80"/>
      <c r="F88" s="81"/>
      <c r="G88" s="82"/>
      <c r="H88" s="83"/>
      <c r="I88" s="49">
        <f t="shared" si="13"/>
        <v>3625</v>
      </c>
      <c r="J88" s="162"/>
      <c r="K88" s="163"/>
      <c r="L88" s="164">
        <f t="shared" si="11"/>
        <v>10882</v>
      </c>
      <c r="M88" s="50">
        <f t="shared" si="12"/>
        <v>83</v>
      </c>
      <c r="N88" s="47" t="str">
        <f>IF(AND(E88='Povolené hodnoty'!$B$4,F88=2),G88+J88,"")</f>
        <v/>
      </c>
      <c r="O88" s="49" t="str">
        <f>IF(AND(E88='Povolené hodnoty'!$B$4,F88=1),G88+J88,"")</f>
        <v/>
      </c>
      <c r="P88" s="47" t="str">
        <f>IF(AND(E88='Povolené hodnoty'!$B$4,F88=10),H88+K88,"")</f>
        <v/>
      </c>
      <c r="Q88" s="49" t="str">
        <f>IF(AND(E88='Povolené hodnoty'!$B$4,F88=9),H88+K88,"")</f>
        <v/>
      </c>
      <c r="R88" s="47" t="str">
        <f>IF(AND(E88&lt;&gt;'Povolené hodnoty'!$B$4,F88=2),G88+J88,"")</f>
        <v/>
      </c>
      <c r="S88" s="48" t="str">
        <f>IF(AND(E88&lt;&gt;'Povolené hodnoty'!$B$4,F88=3),G88+J88,"")</f>
        <v/>
      </c>
      <c r="T88" s="48" t="str">
        <f>IF(AND(E88&lt;&gt;'Povolené hodnoty'!$B$4,F88=4),G88+J88,"")</f>
        <v/>
      </c>
      <c r="U88" s="48" t="str">
        <f>IF(AND(E88&lt;&gt;'Povolené hodnoty'!$B$4,OR(F88="5a",F88="5b")),G88-H88+J88-K88,"")</f>
        <v/>
      </c>
      <c r="V88" s="48" t="str">
        <f>IF(AND(E88&lt;&gt;'Povolené hodnoty'!$B$4,F88=6),G88+J88,"")</f>
        <v/>
      </c>
      <c r="W88" s="49" t="str">
        <f>IF(AND(E88&lt;&gt;'Povolené hodnoty'!$B$4,F88=7),G88+J88,"")</f>
        <v/>
      </c>
      <c r="X88" s="47" t="str">
        <f>IF(AND(E88&lt;&gt;'Povolené hodnoty'!$B$4,F88=10),H88+K88,"")</f>
        <v/>
      </c>
      <c r="Y88" s="48" t="str">
        <f>IF(AND(E88&lt;&gt;'Povolené hodnoty'!$B$4,F88=11),H88+K88,"")</f>
        <v/>
      </c>
      <c r="Z88" s="48" t="str">
        <f>IF(AND(E88&lt;&gt;'Povolené hodnoty'!$B$4,F88=12),H88+K88,"")</f>
        <v/>
      </c>
      <c r="AA88" s="49" t="str">
        <f>IF(AND(E88&lt;&gt;'Povolené hodnoty'!$B$4,F88=13),H88+K88,"")</f>
        <v/>
      </c>
      <c r="AC88" s="23" t="b">
        <f t="shared" si="14"/>
        <v>0</v>
      </c>
      <c r="AD88" s="23" t="b">
        <f t="shared" si="15"/>
        <v>0</v>
      </c>
      <c r="AE88" s="23" t="b">
        <f>AND(E88&lt;&gt;'Povolené hodnoty'!$B$6,OR(SUM(G88,J88)&lt;&gt;SUM(N88:O88,R88:W88),SUM(H88,K88)&lt;&gt;SUM(P88:Q88,X88:AA88),COUNT(G88:H88,J88:K88)&lt;&gt;COUNT(N88:AA88)))</f>
        <v>0</v>
      </c>
      <c r="AF88" s="23" t="b">
        <f>AND(E88='Povolené hodnoty'!$B$6,$AF$5)</f>
        <v>0</v>
      </c>
    </row>
    <row r="89" spans="1:32" x14ac:dyDescent="0.2">
      <c r="A89" s="85">
        <f t="shared" si="9"/>
        <v>84</v>
      </c>
      <c r="B89" s="89"/>
      <c r="C89" s="90"/>
      <c r="D89" s="79"/>
      <c r="E89" s="80"/>
      <c r="F89" s="81"/>
      <c r="G89" s="82"/>
      <c r="H89" s="83"/>
      <c r="I89" s="49">
        <f t="shared" si="13"/>
        <v>3625</v>
      </c>
      <c r="J89" s="162"/>
      <c r="K89" s="163"/>
      <c r="L89" s="164">
        <f t="shared" si="11"/>
        <v>10882</v>
      </c>
      <c r="M89" s="50">
        <f t="shared" si="12"/>
        <v>84</v>
      </c>
      <c r="N89" s="47" t="str">
        <f>IF(AND(E89='Povolené hodnoty'!$B$4,F89=2),G89+J89,"")</f>
        <v/>
      </c>
      <c r="O89" s="49" t="str">
        <f>IF(AND(E89='Povolené hodnoty'!$B$4,F89=1),G89+J89,"")</f>
        <v/>
      </c>
      <c r="P89" s="47" t="str">
        <f>IF(AND(E89='Povolené hodnoty'!$B$4,F89=10),H89+K89,"")</f>
        <v/>
      </c>
      <c r="Q89" s="49" t="str">
        <f>IF(AND(E89='Povolené hodnoty'!$B$4,F89=9),H89+K89,"")</f>
        <v/>
      </c>
      <c r="R89" s="47" t="str">
        <f>IF(AND(E89&lt;&gt;'Povolené hodnoty'!$B$4,F89=2),G89+J89,"")</f>
        <v/>
      </c>
      <c r="S89" s="48" t="str">
        <f>IF(AND(E89&lt;&gt;'Povolené hodnoty'!$B$4,F89=3),G89+J89,"")</f>
        <v/>
      </c>
      <c r="T89" s="48" t="str">
        <f>IF(AND(E89&lt;&gt;'Povolené hodnoty'!$B$4,F89=4),G89+J89,"")</f>
        <v/>
      </c>
      <c r="U89" s="48" t="str">
        <f>IF(AND(E89&lt;&gt;'Povolené hodnoty'!$B$4,OR(F89="5a",F89="5b")),G89-H89+J89-K89,"")</f>
        <v/>
      </c>
      <c r="V89" s="48" t="str">
        <f>IF(AND(E89&lt;&gt;'Povolené hodnoty'!$B$4,F89=6),G89+J89,"")</f>
        <v/>
      </c>
      <c r="W89" s="49" t="str">
        <f>IF(AND(E89&lt;&gt;'Povolené hodnoty'!$B$4,F89=7),G89+J89,"")</f>
        <v/>
      </c>
      <c r="X89" s="47" t="str">
        <f>IF(AND(E89&lt;&gt;'Povolené hodnoty'!$B$4,F89=10),H89+K89,"")</f>
        <v/>
      </c>
      <c r="Y89" s="48" t="str">
        <f>IF(AND(E89&lt;&gt;'Povolené hodnoty'!$B$4,F89=11),H89+K89,"")</f>
        <v/>
      </c>
      <c r="Z89" s="48" t="str">
        <f>IF(AND(E89&lt;&gt;'Povolené hodnoty'!$B$4,F89=12),H89+K89,"")</f>
        <v/>
      </c>
      <c r="AA89" s="49" t="str">
        <f>IF(AND(E89&lt;&gt;'Povolené hodnoty'!$B$4,F89=13),H89+K89,"")</f>
        <v/>
      </c>
      <c r="AC89" s="23" t="b">
        <f t="shared" si="14"/>
        <v>0</v>
      </c>
      <c r="AD89" s="23" t="b">
        <f t="shared" si="15"/>
        <v>0</v>
      </c>
      <c r="AE89" s="23" t="b">
        <f>AND(E89&lt;&gt;'Povolené hodnoty'!$B$6,OR(SUM(G89,J89)&lt;&gt;SUM(N89:O89,R89:W89),SUM(H89,K89)&lt;&gt;SUM(P89:Q89,X89:AA89),COUNT(G89:H89,J89:K89)&lt;&gt;COUNT(N89:AA89)))</f>
        <v>0</v>
      </c>
      <c r="AF89" s="23" t="b">
        <f>AND(E89='Povolené hodnoty'!$B$6,$AF$5)</f>
        <v>0</v>
      </c>
    </row>
    <row r="90" spans="1:32" x14ac:dyDescent="0.2">
      <c r="A90" s="85">
        <f t="shared" si="9"/>
        <v>85</v>
      </c>
      <c r="B90" s="89"/>
      <c r="C90" s="90"/>
      <c r="D90" s="79"/>
      <c r="E90" s="80"/>
      <c r="F90" s="81"/>
      <c r="G90" s="82"/>
      <c r="H90" s="83"/>
      <c r="I90" s="49">
        <f t="shared" si="13"/>
        <v>3625</v>
      </c>
      <c r="J90" s="162"/>
      <c r="K90" s="163"/>
      <c r="L90" s="164">
        <f t="shared" si="11"/>
        <v>10882</v>
      </c>
      <c r="M90" s="50">
        <f t="shared" si="12"/>
        <v>85</v>
      </c>
      <c r="N90" s="47" t="str">
        <f>IF(AND(E90='Povolené hodnoty'!$B$4,F90=2),G90+J90,"")</f>
        <v/>
      </c>
      <c r="O90" s="49" t="str">
        <f>IF(AND(E90='Povolené hodnoty'!$B$4,F90=1),G90+J90,"")</f>
        <v/>
      </c>
      <c r="P90" s="47" t="str">
        <f>IF(AND(E90='Povolené hodnoty'!$B$4,F90=10),H90+K90,"")</f>
        <v/>
      </c>
      <c r="Q90" s="49" t="str">
        <f>IF(AND(E90='Povolené hodnoty'!$B$4,F90=9),H90+K90,"")</f>
        <v/>
      </c>
      <c r="R90" s="47" t="str">
        <f>IF(AND(E90&lt;&gt;'Povolené hodnoty'!$B$4,F90=2),G90+J90,"")</f>
        <v/>
      </c>
      <c r="S90" s="48" t="str">
        <f>IF(AND(E90&lt;&gt;'Povolené hodnoty'!$B$4,F90=3),G90+J90,"")</f>
        <v/>
      </c>
      <c r="T90" s="48" t="str">
        <f>IF(AND(E90&lt;&gt;'Povolené hodnoty'!$B$4,F90=4),G90+J90,"")</f>
        <v/>
      </c>
      <c r="U90" s="48" t="str">
        <f>IF(AND(E90&lt;&gt;'Povolené hodnoty'!$B$4,OR(F90="5a",F90="5b")),G90-H90+J90-K90,"")</f>
        <v/>
      </c>
      <c r="V90" s="48" t="str">
        <f>IF(AND(E90&lt;&gt;'Povolené hodnoty'!$B$4,F90=6),G90+J90,"")</f>
        <v/>
      </c>
      <c r="W90" s="49" t="str">
        <f>IF(AND(E90&lt;&gt;'Povolené hodnoty'!$B$4,F90=7),G90+J90,"")</f>
        <v/>
      </c>
      <c r="X90" s="47" t="str">
        <f>IF(AND(E90&lt;&gt;'Povolené hodnoty'!$B$4,F90=10),H90+K90,"")</f>
        <v/>
      </c>
      <c r="Y90" s="48" t="str">
        <f>IF(AND(E90&lt;&gt;'Povolené hodnoty'!$B$4,F90=11),H90+K90,"")</f>
        <v/>
      </c>
      <c r="Z90" s="48" t="str">
        <f>IF(AND(E90&lt;&gt;'Povolené hodnoty'!$B$4,F90=12),H90+K90,"")</f>
        <v/>
      </c>
      <c r="AA90" s="49" t="str">
        <f>IF(AND(E90&lt;&gt;'Povolené hodnoty'!$B$4,F90=13),H90+K90,"")</f>
        <v/>
      </c>
      <c r="AC90" s="23" t="b">
        <f t="shared" si="14"/>
        <v>0</v>
      </c>
      <c r="AD90" s="23" t="b">
        <f t="shared" si="15"/>
        <v>0</v>
      </c>
      <c r="AE90" s="23" t="b">
        <f>AND(E90&lt;&gt;'Povolené hodnoty'!$B$6,OR(SUM(G90,J90)&lt;&gt;SUM(N90:O90,R90:W90),SUM(H90,K90)&lt;&gt;SUM(P90:Q90,X90:AA90),COUNT(G90:H90,J90:K90)&lt;&gt;COUNT(N90:AA90)))</f>
        <v>0</v>
      </c>
      <c r="AF90" s="23" t="b">
        <f>AND(E90='Povolené hodnoty'!$B$6,$AF$5)</f>
        <v>0</v>
      </c>
    </row>
    <row r="91" spans="1:32" x14ac:dyDescent="0.2">
      <c r="A91" s="85">
        <f t="shared" si="9"/>
        <v>86</v>
      </c>
      <c r="B91" s="89"/>
      <c r="C91" s="90"/>
      <c r="D91" s="79"/>
      <c r="E91" s="80"/>
      <c r="F91" s="81"/>
      <c r="G91" s="82"/>
      <c r="H91" s="83"/>
      <c r="I91" s="49">
        <f t="shared" si="13"/>
        <v>3625</v>
      </c>
      <c r="J91" s="162"/>
      <c r="K91" s="163"/>
      <c r="L91" s="164">
        <f t="shared" si="11"/>
        <v>10882</v>
      </c>
      <c r="M91" s="50">
        <f t="shared" si="12"/>
        <v>86</v>
      </c>
      <c r="N91" s="47" t="str">
        <f>IF(AND(E91='Povolené hodnoty'!$B$4,F91=2),G91+J91,"")</f>
        <v/>
      </c>
      <c r="O91" s="49" t="str">
        <f>IF(AND(E91='Povolené hodnoty'!$B$4,F91=1),G91+J91,"")</f>
        <v/>
      </c>
      <c r="P91" s="47" t="str">
        <f>IF(AND(E91='Povolené hodnoty'!$B$4,F91=10),H91+K91,"")</f>
        <v/>
      </c>
      <c r="Q91" s="49" t="str">
        <f>IF(AND(E91='Povolené hodnoty'!$B$4,F91=9),H91+K91,"")</f>
        <v/>
      </c>
      <c r="R91" s="47" t="str">
        <f>IF(AND(E91&lt;&gt;'Povolené hodnoty'!$B$4,F91=2),G91+J91,"")</f>
        <v/>
      </c>
      <c r="S91" s="48" t="str">
        <f>IF(AND(E91&lt;&gt;'Povolené hodnoty'!$B$4,F91=3),G91+J91,"")</f>
        <v/>
      </c>
      <c r="T91" s="48" t="str">
        <f>IF(AND(E91&lt;&gt;'Povolené hodnoty'!$B$4,F91=4),G91+J91,"")</f>
        <v/>
      </c>
      <c r="U91" s="48" t="str">
        <f>IF(AND(E91&lt;&gt;'Povolené hodnoty'!$B$4,OR(F91="5a",F91="5b")),G91-H91+J91-K91,"")</f>
        <v/>
      </c>
      <c r="V91" s="48" t="str">
        <f>IF(AND(E91&lt;&gt;'Povolené hodnoty'!$B$4,F91=6),G91+J91,"")</f>
        <v/>
      </c>
      <c r="W91" s="49" t="str">
        <f>IF(AND(E91&lt;&gt;'Povolené hodnoty'!$B$4,F91=7),G91+J91,"")</f>
        <v/>
      </c>
      <c r="X91" s="47" t="str">
        <f>IF(AND(E91&lt;&gt;'Povolené hodnoty'!$B$4,F91=10),H91+K91,"")</f>
        <v/>
      </c>
      <c r="Y91" s="48" t="str">
        <f>IF(AND(E91&lt;&gt;'Povolené hodnoty'!$B$4,F91=11),H91+K91,"")</f>
        <v/>
      </c>
      <c r="Z91" s="48" t="str">
        <f>IF(AND(E91&lt;&gt;'Povolené hodnoty'!$B$4,F91=12),H91+K91,"")</f>
        <v/>
      </c>
      <c r="AA91" s="49" t="str">
        <f>IF(AND(E91&lt;&gt;'Povolené hodnoty'!$B$4,F91=13),H91+K91,"")</f>
        <v/>
      </c>
      <c r="AC91" s="23" t="b">
        <f t="shared" si="14"/>
        <v>0</v>
      </c>
      <c r="AD91" s="23" t="b">
        <f t="shared" si="15"/>
        <v>0</v>
      </c>
      <c r="AE91" s="23" t="b">
        <f>AND(E91&lt;&gt;'Povolené hodnoty'!$B$6,OR(SUM(G91,J91)&lt;&gt;SUM(N91:O91,R91:W91),SUM(H91,K91)&lt;&gt;SUM(P91:Q91,X91:AA91),COUNT(G91:H91,J91:K91)&lt;&gt;COUNT(N91:AA91)))</f>
        <v>0</v>
      </c>
      <c r="AF91" s="23" t="b">
        <f>AND(E91='Povolené hodnoty'!$B$6,$AF$5)</f>
        <v>0</v>
      </c>
    </row>
    <row r="92" spans="1:32" x14ac:dyDescent="0.2">
      <c r="A92" s="85">
        <f t="shared" si="9"/>
        <v>87</v>
      </c>
      <c r="B92" s="89"/>
      <c r="C92" s="90"/>
      <c r="D92" s="79"/>
      <c r="E92" s="80"/>
      <c r="F92" s="81"/>
      <c r="G92" s="82"/>
      <c r="H92" s="83"/>
      <c r="I92" s="49">
        <f t="shared" si="13"/>
        <v>3625</v>
      </c>
      <c r="J92" s="162"/>
      <c r="K92" s="163"/>
      <c r="L92" s="164">
        <f t="shared" si="11"/>
        <v>10882</v>
      </c>
      <c r="M92" s="50">
        <f t="shared" si="12"/>
        <v>87</v>
      </c>
      <c r="N92" s="47" t="str">
        <f>IF(AND(E92='Povolené hodnoty'!$B$4,F92=2),G92+J92,"")</f>
        <v/>
      </c>
      <c r="O92" s="49" t="str">
        <f>IF(AND(E92='Povolené hodnoty'!$B$4,F92=1),G92+J92,"")</f>
        <v/>
      </c>
      <c r="P92" s="47" t="str">
        <f>IF(AND(E92='Povolené hodnoty'!$B$4,F92=10),H92+K92,"")</f>
        <v/>
      </c>
      <c r="Q92" s="49" t="str">
        <f>IF(AND(E92='Povolené hodnoty'!$B$4,F92=9),H92+K92,"")</f>
        <v/>
      </c>
      <c r="R92" s="47" t="str">
        <f>IF(AND(E92&lt;&gt;'Povolené hodnoty'!$B$4,F92=2),G92+J92,"")</f>
        <v/>
      </c>
      <c r="S92" s="48" t="str">
        <f>IF(AND(E92&lt;&gt;'Povolené hodnoty'!$B$4,F92=3),G92+J92,"")</f>
        <v/>
      </c>
      <c r="T92" s="48" t="str">
        <f>IF(AND(E92&lt;&gt;'Povolené hodnoty'!$B$4,F92=4),G92+J92,"")</f>
        <v/>
      </c>
      <c r="U92" s="48" t="str">
        <f>IF(AND(E92&lt;&gt;'Povolené hodnoty'!$B$4,OR(F92="5a",F92="5b")),G92-H92+J92-K92,"")</f>
        <v/>
      </c>
      <c r="V92" s="48" t="str">
        <f>IF(AND(E92&lt;&gt;'Povolené hodnoty'!$B$4,F92=6),G92+J92,"")</f>
        <v/>
      </c>
      <c r="W92" s="49" t="str">
        <f>IF(AND(E92&lt;&gt;'Povolené hodnoty'!$B$4,F92=7),G92+J92,"")</f>
        <v/>
      </c>
      <c r="X92" s="47" t="str">
        <f>IF(AND(E92&lt;&gt;'Povolené hodnoty'!$B$4,F92=10),H92+K92,"")</f>
        <v/>
      </c>
      <c r="Y92" s="48" t="str">
        <f>IF(AND(E92&lt;&gt;'Povolené hodnoty'!$B$4,F92=11),H92+K92,"")</f>
        <v/>
      </c>
      <c r="Z92" s="48" t="str">
        <f>IF(AND(E92&lt;&gt;'Povolené hodnoty'!$B$4,F92=12),H92+K92,"")</f>
        <v/>
      </c>
      <c r="AA92" s="49" t="str">
        <f>IF(AND(E92&lt;&gt;'Povolené hodnoty'!$B$4,F92=13),H92+K92,"")</f>
        <v/>
      </c>
      <c r="AC92" s="23" t="b">
        <f t="shared" si="14"/>
        <v>0</v>
      </c>
      <c r="AD92" s="23" t="b">
        <f t="shared" si="15"/>
        <v>0</v>
      </c>
      <c r="AE92" s="23" t="b">
        <f>AND(E92&lt;&gt;'Povolené hodnoty'!$B$6,OR(SUM(G92,J92)&lt;&gt;SUM(N92:O92,R92:W92),SUM(H92,K92)&lt;&gt;SUM(P92:Q92,X92:AA92),COUNT(G92:H92,J92:K92)&lt;&gt;COUNT(N92:AA92)))</f>
        <v>0</v>
      </c>
      <c r="AF92" s="23" t="b">
        <f>AND(E92='Povolené hodnoty'!$B$6,$AF$5)</f>
        <v>0</v>
      </c>
    </row>
    <row r="93" spans="1:32" x14ac:dyDescent="0.2">
      <c r="A93" s="85">
        <f t="shared" si="9"/>
        <v>88</v>
      </c>
      <c r="B93" s="89"/>
      <c r="C93" s="90"/>
      <c r="D93" s="79"/>
      <c r="E93" s="80"/>
      <c r="F93" s="81"/>
      <c r="G93" s="82"/>
      <c r="H93" s="83"/>
      <c r="I93" s="49">
        <f t="shared" si="13"/>
        <v>3625</v>
      </c>
      <c r="J93" s="162"/>
      <c r="K93" s="163"/>
      <c r="L93" s="164">
        <f t="shared" si="11"/>
        <v>10882</v>
      </c>
      <c r="M93" s="50">
        <f t="shared" si="12"/>
        <v>88</v>
      </c>
      <c r="N93" s="47" t="str">
        <f>IF(AND(E93='Povolené hodnoty'!$B$4,F93=2),G93+J93,"")</f>
        <v/>
      </c>
      <c r="O93" s="49" t="str">
        <f>IF(AND(E93='Povolené hodnoty'!$B$4,F93=1),G93+J93,"")</f>
        <v/>
      </c>
      <c r="P93" s="47" t="str">
        <f>IF(AND(E93='Povolené hodnoty'!$B$4,F93=10),H93+K93,"")</f>
        <v/>
      </c>
      <c r="Q93" s="49" t="str">
        <f>IF(AND(E93='Povolené hodnoty'!$B$4,F93=9),H93+K93,"")</f>
        <v/>
      </c>
      <c r="R93" s="47" t="str">
        <f>IF(AND(E93&lt;&gt;'Povolené hodnoty'!$B$4,F93=2),G93+J93,"")</f>
        <v/>
      </c>
      <c r="S93" s="48" t="str">
        <f>IF(AND(E93&lt;&gt;'Povolené hodnoty'!$B$4,F93=3),G93+J93,"")</f>
        <v/>
      </c>
      <c r="T93" s="48" t="str">
        <f>IF(AND(E93&lt;&gt;'Povolené hodnoty'!$B$4,F93=4),G93+J93,"")</f>
        <v/>
      </c>
      <c r="U93" s="48" t="str">
        <f>IF(AND(E93&lt;&gt;'Povolené hodnoty'!$B$4,OR(F93="5a",F93="5b")),G93-H93+J93-K93,"")</f>
        <v/>
      </c>
      <c r="V93" s="48" t="str">
        <f>IF(AND(E93&lt;&gt;'Povolené hodnoty'!$B$4,F93=6),G93+J93,"")</f>
        <v/>
      </c>
      <c r="W93" s="49" t="str">
        <f>IF(AND(E93&lt;&gt;'Povolené hodnoty'!$B$4,F93=7),G93+J93,"")</f>
        <v/>
      </c>
      <c r="X93" s="47" t="str">
        <f>IF(AND(E93&lt;&gt;'Povolené hodnoty'!$B$4,F93=10),H93+K93,"")</f>
        <v/>
      </c>
      <c r="Y93" s="48" t="str">
        <f>IF(AND(E93&lt;&gt;'Povolené hodnoty'!$B$4,F93=11),H93+K93,"")</f>
        <v/>
      </c>
      <c r="Z93" s="48" t="str">
        <f>IF(AND(E93&lt;&gt;'Povolené hodnoty'!$B$4,F93=12),H93+K93,"")</f>
        <v/>
      </c>
      <c r="AA93" s="49" t="str">
        <f>IF(AND(E93&lt;&gt;'Povolené hodnoty'!$B$4,F93=13),H93+K93,"")</f>
        <v/>
      </c>
      <c r="AC93" s="23" t="b">
        <f t="shared" si="14"/>
        <v>0</v>
      </c>
      <c r="AD93" s="23" t="b">
        <f t="shared" si="15"/>
        <v>0</v>
      </c>
      <c r="AE93" s="23" t="b">
        <f>AND(E93&lt;&gt;'Povolené hodnoty'!$B$6,OR(SUM(G93,J93)&lt;&gt;SUM(N93:O93,R93:W93),SUM(H93,K93)&lt;&gt;SUM(P93:Q93,X93:AA93),COUNT(G93:H93,J93:K93)&lt;&gt;COUNT(N93:AA93)))</f>
        <v>0</v>
      </c>
      <c r="AF93" s="23" t="b">
        <f>AND(E93='Povolené hodnoty'!$B$6,$AF$5)</f>
        <v>0</v>
      </c>
    </row>
    <row r="94" spans="1:32" x14ac:dyDescent="0.2">
      <c r="A94" s="85">
        <f t="shared" si="9"/>
        <v>89</v>
      </c>
      <c r="B94" s="89"/>
      <c r="C94" s="90"/>
      <c r="D94" s="79"/>
      <c r="E94" s="80"/>
      <c r="F94" s="81"/>
      <c r="G94" s="82"/>
      <c r="H94" s="83"/>
      <c r="I94" s="49">
        <f t="shared" si="13"/>
        <v>3625</v>
      </c>
      <c r="J94" s="162"/>
      <c r="K94" s="163"/>
      <c r="L94" s="164">
        <f t="shared" si="11"/>
        <v>10882</v>
      </c>
      <c r="M94" s="50">
        <f t="shared" si="12"/>
        <v>89</v>
      </c>
      <c r="N94" s="47" t="str">
        <f>IF(AND(E94='Povolené hodnoty'!$B$4,F94=2),G94+J94,"")</f>
        <v/>
      </c>
      <c r="O94" s="49" t="str">
        <f>IF(AND(E94='Povolené hodnoty'!$B$4,F94=1),G94+J94,"")</f>
        <v/>
      </c>
      <c r="P94" s="47" t="str">
        <f>IF(AND(E94='Povolené hodnoty'!$B$4,F94=10),H94+K94,"")</f>
        <v/>
      </c>
      <c r="Q94" s="49" t="str">
        <f>IF(AND(E94='Povolené hodnoty'!$B$4,F94=9),H94+K94,"")</f>
        <v/>
      </c>
      <c r="R94" s="47" t="str">
        <f>IF(AND(E94&lt;&gt;'Povolené hodnoty'!$B$4,F94=2),G94+J94,"")</f>
        <v/>
      </c>
      <c r="S94" s="48" t="str">
        <f>IF(AND(E94&lt;&gt;'Povolené hodnoty'!$B$4,F94=3),G94+J94,"")</f>
        <v/>
      </c>
      <c r="T94" s="48" t="str">
        <f>IF(AND(E94&lt;&gt;'Povolené hodnoty'!$B$4,F94=4),G94+J94,"")</f>
        <v/>
      </c>
      <c r="U94" s="48" t="str">
        <f>IF(AND(E94&lt;&gt;'Povolené hodnoty'!$B$4,OR(F94="5a",F94="5b")),G94-H94+J94-K94,"")</f>
        <v/>
      </c>
      <c r="V94" s="48" t="str">
        <f>IF(AND(E94&lt;&gt;'Povolené hodnoty'!$B$4,F94=6),G94+J94,"")</f>
        <v/>
      </c>
      <c r="W94" s="49" t="str">
        <f>IF(AND(E94&lt;&gt;'Povolené hodnoty'!$B$4,F94=7),G94+J94,"")</f>
        <v/>
      </c>
      <c r="X94" s="47" t="str">
        <f>IF(AND(E94&lt;&gt;'Povolené hodnoty'!$B$4,F94=10),H94+K94,"")</f>
        <v/>
      </c>
      <c r="Y94" s="48" t="str">
        <f>IF(AND(E94&lt;&gt;'Povolené hodnoty'!$B$4,F94=11),H94+K94,"")</f>
        <v/>
      </c>
      <c r="Z94" s="48" t="str">
        <f>IF(AND(E94&lt;&gt;'Povolené hodnoty'!$B$4,F94=12),H94+K94,"")</f>
        <v/>
      </c>
      <c r="AA94" s="49" t="str">
        <f>IF(AND(E94&lt;&gt;'Povolené hodnoty'!$B$4,F94=13),H94+K94,"")</f>
        <v/>
      </c>
      <c r="AC94" s="23" t="b">
        <f t="shared" si="14"/>
        <v>0</v>
      </c>
      <c r="AD94" s="23" t="b">
        <f t="shared" si="15"/>
        <v>0</v>
      </c>
      <c r="AE94" s="23" t="b">
        <f>AND(E94&lt;&gt;'Povolené hodnoty'!$B$6,OR(SUM(G94,J94)&lt;&gt;SUM(N94:O94,R94:W94),SUM(H94,K94)&lt;&gt;SUM(P94:Q94,X94:AA94),COUNT(G94:H94,J94:K94)&lt;&gt;COUNT(N94:AA94)))</f>
        <v>0</v>
      </c>
      <c r="AF94" s="23" t="b">
        <f>AND(E94='Povolené hodnoty'!$B$6,$AF$5)</f>
        <v>0</v>
      </c>
    </row>
    <row r="95" spans="1:32" x14ac:dyDescent="0.2">
      <c r="A95" s="85">
        <f t="shared" si="9"/>
        <v>90</v>
      </c>
      <c r="B95" s="89"/>
      <c r="C95" s="90"/>
      <c r="D95" s="79"/>
      <c r="E95" s="80"/>
      <c r="F95" s="81"/>
      <c r="G95" s="82"/>
      <c r="H95" s="83"/>
      <c r="I95" s="49">
        <f t="shared" si="13"/>
        <v>3625</v>
      </c>
      <c r="J95" s="162"/>
      <c r="K95" s="163"/>
      <c r="L95" s="164">
        <f t="shared" si="11"/>
        <v>10882</v>
      </c>
      <c r="M95" s="50">
        <f t="shared" si="12"/>
        <v>90</v>
      </c>
      <c r="N95" s="47" t="str">
        <f>IF(AND(E95='Povolené hodnoty'!$B$4,F95=2),G95+J95,"")</f>
        <v/>
      </c>
      <c r="O95" s="49" t="str">
        <f>IF(AND(E95='Povolené hodnoty'!$B$4,F95=1),G95+J95,"")</f>
        <v/>
      </c>
      <c r="P95" s="47" t="str">
        <f>IF(AND(E95='Povolené hodnoty'!$B$4,F95=10),H95+K95,"")</f>
        <v/>
      </c>
      <c r="Q95" s="49" t="str">
        <f>IF(AND(E95='Povolené hodnoty'!$B$4,F95=9),H95+K95,"")</f>
        <v/>
      </c>
      <c r="R95" s="47" t="str">
        <f>IF(AND(E95&lt;&gt;'Povolené hodnoty'!$B$4,F95=2),G95+J95,"")</f>
        <v/>
      </c>
      <c r="S95" s="48" t="str">
        <f>IF(AND(E95&lt;&gt;'Povolené hodnoty'!$B$4,F95=3),G95+J95,"")</f>
        <v/>
      </c>
      <c r="T95" s="48" t="str">
        <f>IF(AND(E95&lt;&gt;'Povolené hodnoty'!$B$4,F95=4),G95+J95,"")</f>
        <v/>
      </c>
      <c r="U95" s="48" t="str">
        <f>IF(AND(E95&lt;&gt;'Povolené hodnoty'!$B$4,OR(F95="5a",F95="5b")),G95-H95+J95-K95,"")</f>
        <v/>
      </c>
      <c r="V95" s="48" t="str">
        <f>IF(AND(E95&lt;&gt;'Povolené hodnoty'!$B$4,F95=6),G95+J95,"")</f>
        <v/>
      </c>
      <c r="W95" s="49" t="str">
        <f>IF(AND(E95&lt;&gt;'Povolené hodnoty'!$B$4,F95=7),G95+J95,"")</f>
        <v/>
      </c>
      <c r="X95" s="47" t="str">
        <f>IF(AND(E95&lt;&gt;'Povolené hodnoty'!$B$4,F95=10),H95+K95,"")</f>
        <v/>
      </c>
      <c r="Y95" s="48" t="str">
        <f>IF(AND(E95&lt;&gt;'Povolené hodnoty'!$B$4,F95=11),H95+K95,"")</f>
        <v/>
      </c>
      <c r="Z95" s="48" t="str">
        <f>IF(AND(E95&lt;&gt;'Povolené hodnoty'!$B$4,F95=12),H95+K95,"")</f>
        <v/>
      </c>
      <c r="AA95" s="49" t="str">
        <f>IF(AND(E95&lt;&gt;'Povolené hodnoty'!$B$4,F95=13),H95+K95,"")</f>
        <v/>
      </c>
      <c r="AC95" s="23" t="b">
        <f t="shared" si="14"/>
        <v>0</v>
      </c>
      <c r="AD95" s="23" t="b">
        <f t="shared" si="15"/>
        <v>0</v>
      </c>
      <c r="AE95" s="23" t="b">
        <f>AND(E95&lt;&gt;'Povolené hodnoty'!$B$6,OR(SUM(G95,J95)&lt;&gt;SUM(N95:O95,R95:W95),SUM(H95,K95)&lt;&gt;SUM(P95:Q95,X95:AA95),COUNT(G95:H95,J95:K95)&lt;&gt;COUNT(N95:AA95)))</f>
        <v>0</v>
      </c>
      <c r="AF95" s="23" t="b">
        <f>AND(E95='Povolené hodnoty'!$B$6,$AF$5)</f>
        <v>0</v>
      </c>
    </row>
    <row r="96" spans="1:32" x14ac:dyDescent="0.2">
      <c r="A96" s="85">
        <f t="shared" si="9"/>
        <v>91</v>
      </c>
      <c r="B96" s="89"/>
      <c r="C96" s="90"/>
      <c r="D96" s="79"/>
      <c r="E96" s="80"/>
      <c r="F96" s="81"/>
      <c r="G96" s="82"/>
      <c r="H96" s="83"/>
      <c r="I96" s="49">
        <f t="shared" si="13"/>
        <v>3625</v>
      </c>
      <c r="J96" s="162"/>
      <c r="K96" s="163"/>
      <c r="L96" s="164">
        <f t="shared" si="11"/>
        <v>10882</v>
      </c>
      <c r="M96" s="50">
        <f t="shared" si="12"/>
        <v>91</v>
      </c>
      <c r="N96" s="47" t="str">
        <f>IF(AND(E96='Povolené hodnoty'!$B$4,F96=2),G96+J96,"")</f>
        <v/>
      </c>
      <c r="O96" s="49" t="str">
        <f>IF(AND(E96='Povolené hodnoty'!$B$4,F96=1),G96+J96,"")</f>
        <v/>
      </c>
      <c r="P96" s="47" t="str">
        <f>IF(AND(E96='Povolené hodnoty'!$B$4,F96=10),H96+K96,"")</f>
        <v/>
      </c>
      <c r="Q96" s="49" t="str">
        <f>IF(AND(E96='Povolené hodnoty'!$B$4,F96=9),H96+K96,"")</f>
        <v/>
      </c>
      <c r="R96" s="47" t="str">
        <f>IF(AND(E96&lt;&gt;'Povolené hodnoty'!$B$4,F96=2),G96+J96,"")</f>
        <v/>
      </c>
      <c r="S96" s="48" t="str">
        <f>IF(AND(E96&lt;&gt;'Povolené hodnoty'!$B$4,F96=3),G96+J96,"")</f>
        <v/>
      </c>
      <c r="T96" s="48" t="str">
        <f>IF(AND(E96&lt;&gt;'Povolené hodnoty'!$B$4,F96=4),G96+J96,"")</f>
        <v/>
      </c>
      <c r="U96" s="48" t="str">
        <f>IF(AND(E96&lt;&gt;'Povolené hodnoty'!$B$4,OR(F96="5a",F96="5b")),G96-H96+J96-K96,"")</f>
        <v/>
      </c>
      <c r="V96" s="48" t="str">
        <f>IF(AND(E96&lt;&gt;'Povolené hodnoty'!$B$4,F96=6),G96+J96,"")</f>
        <v/>
      </c>
      <c r="W96" s="49" t="str">
        <f>IF(AND(E96&lt;&gt;'Povolené hodnoty'!$B$4,F96=7),G96+J96,"")</f>
        <v/>
      </c>
      <c r="X96" s="47" t="str">
        <f>IF(AND(E96&lt;&gt;'Povolené hodnoty'!$B$4,F96=10),H96+K96,"")</f>
        <v/>
      </c>
      <c r="Y96" s="48" t="str">
        <f>IF(AND(E96&lt;&gt;'Povolené hodnoty'!$B$4,F96=11),H96+K96,"")</f>
        <v/>
      </c>
      <c r="Z96" s="48" t="str">
        <f>IF(AND(E96&lt;&gt;'Povolené hodnoty'!$B$4,F96=12),H96+K96,"")</f>
        <v/>
      </c>
      <c r="AA96" s="49" t="str">
        <f>IF(AND(E96&lt;&gt;'Povolené hodnoty'!$B$4,F96=13),H96+K96,"")</f>
        <v/>
      </c>
      <c r="AC96" s="23" t="b">
        <f t="shared" si="14"/>
        <v>0</v>
      </c>
      <c r="AD96" s="23" t="b">
        <f t="shared" si="15"/>
        <v>0</v>
      </c>
      <c r="AE96" s="23" t="b">
        <f>AND(E96&lt;&gt;'Povolené hodnoty'!$B$6,OR(SUM(G96,J96)&lt;&gt;SUM(N96:O96,R96:W96),SUM(H96,K96)&lt;&gt;SUM(P96:Q96,X96:AA96),COUNT(G96:H96,J96:K96)&lt;&gt;COUNT(N96:AA96)))</f>
        <v>0</v>
      </c>
      <c r="AF96" s="23" t="b">
        <f>AND(E96='Povolené hodnoty'!$B$6,$AF$5)</f>
        <v>0</v>
      </c>
    </row>
    <row r="97" spans="1:32" x14ac:dyDescent="0.2">
      <c r="A97" s="85">
        <f t="shared" si="9"/>
        <v>92</v>
      </c>
      <c r="B97" s="89"/>
      <c r="C97" s="90"/>
      <c r="D97" s="79"/>
      <c r="E97" s="80"/>
      <c r="F97" s="81"/>
      <c r="G97" s="82"/>
      <c r="H97" s="83"/>
      <c r="I97" s="49">
        <f t="shared" si="13"/>
        <v>3625</v>
      </c>
      <c r="J97" s="162"/>
      <c r="K97" s="163"/>
      <c r="L97" s="164">
        <f t="shared" si="11"/>
        <v>10882</v>
      </c>
      <c r="M97" s="50">
        <f t="shared" si="12"/>
        <v>92</v>
      </c>
      <c r="N97" s="47" t="str">
        <f>IF(AND(E97='Povolené hodnoty'!$B$4,F97=2),G97+J97,"")</f>
        <v/>
      </c>
      <c r="O97" s="49" t="str">
        <f>IF(AND(E97='Povolené hodnoty'!$B$4,F97=1),G97+J97,"")</f>
        <v/>
      </c>
      <c r="P97" s="47" t="str">
        <f>IF(AND(E97='Povolené hodnoty'!$B$4,F97=10),H97+K97,"")</f>
        <v/>
      </c>
      <c r="Q97" s="49" t="str">
        <f>IF(AND(E97='Povolené hodnoty'!$B$4,F97=9),H97+K97,"")</f>
        <v/>
      </c>
      <c r="R97" s="47" t="str">
        <f>IF(AND(E97&lt;&gt;'Povolené hodnoty'!$B$4,F97=2),G97+J97,"")</f>
        <v/>
      </c>
      <c r="S97" s="48" t="str">
        <f>IF(AND(E97&lt;&gt;'Povolené hodnoty'!$B$4,F97=3),G97+J97,"")</f>
        <v/>
      </c>
      <c r="T97" s="48" t="str">
        <f>IF(AND(E97&lt;&gt;'Povolené hodnoty'!$B$4,F97=4),G97+J97,"")</f>
        <v/>
      </c>
      <c r="U97" s="48" t="str">
        <f>IF(AND(E97&lt;&gt;'Povolené hodnoty'!$B$4,OR(F97="5a",F97="5b")),G97-H97+J97-K97,"")</f>
        <v/>
      </c>
      <c r="V97" s="48" t="str">
        <f>IF(AND(E97&lt;&gt;'Povolené hodnoty'!$B$4,F97=6),G97+J97,"")</f>
        <v/>
      </c>
      <c r="W97" s="49" t="str">
        <f>IF(AND(E97&lt;&gt;'Povolené hodnoty'!$B$4,F97=7),G97+J97,"")</f>
        <v/>
      </c>
      <c r="X97" s="47" t="str">
        <f>IF(AND(E97&lt;&gt;'Povolené hodnoty'!$B$4,F97=10),H97+K97,"")</f>
        <v/>
      </c>
      <c r="Y97" s="48" t="str">
        <f>IF(AND(E97&lt;&gt;'Povolené hodnoty'!$B$4,F97=11),H97+K97,"")</f>
        <v/>
      </c>
      <c r="Z97" s="48" t="str">
        <f>IF(AND(E97&lt;&gt;'Povolené hodnoty'!$B$4,F97=12),H97+K97,"")</f>
        <v/>
      </c>
      <c r="AA97" s="49" t="str">
        <f>IF(AND(E97&lt;&gt;'Povolené hodnoty'!$B$4,F97=13),H97+K97,"")</f>
        <v/>
      </c>
      <c r="AC97" s="23" t="b">
        <f t="shared" si="14"/>
        <v>0</v>
      </c>
      <c r="AD97" s="23" t="b">
        <f t="shared" si="15"/>
        <v>0</v>
      </c>
      <c r="AE97" s="23" t="b">
        <f>AND(E97&lt;&gt;'Povolené hodnoty'!$B$6,OR(SUM(G97,J97)&lt;&gt;SUM(N97:O97,R97:W97),SUM(H97,K97)&lt;&gt;SUM(P97:Q97,X97:AA97),COUNT(G97:H97,J97:K97)&lt;&gt;COUNT(N97:AA97)))</f>
        <v>0</v>
      </c>
      <c r="AF97" s="23" t="b">
        <f>AND(E97='Povolené hodnoty'!$B$6,$AF$5)</f>
        <v>0</v>
      </c>
    </row>
    <row r="98" spans="1:32" x14ac:dyDescent="0.2">
      <c r="A98" s="85">
        <f t="shared" si="9"/>
        <v>93</v>
      </c>
      <c r="B98" s="89"/>
      <c r="C98" s="90"/>
      <c r="D98" s="79"/>
      <c r="E98" s="80"/>
      <c r="F98" s="81"/>
      <c r="G98" s="82"/>
      <c r="H98" s="83"/>
      <c r="I98" s="49">
        <f t="shared" si="13"/>
        <v>3625</v>
      </c>
      <c r="J98" s="162"/>
      <c r="K98" s="163"/>
      <c r="L98" s="164">
        <f t="shared" si="11"/>
        <v>10882</v>
      </c>
      <c r="M98" s="50">
        <f t="shared" si="12"/>
        <v>93</v>
      </c>
      <c r="N98" s="47" t="str">
        <f>IF(AND(E98='Povolené hodnoty'!$B$4,F98=2),G98+J98,"")</f>
        <v/>
      </c>
      <c r="O98" s="49" t="str">
        <f>IF(AND(E98='Povolené hodnoty'!$B$4,F98=1),G98+J98,"")</f>
        <v/>
      </c>
      <c r="P98" s="47" t="str">
        <f>IF(AND(E98='Povolené hodnoty'!$B$4,F98=10),H98+K98,"")</f>
        <v/>
      </c>
      <c r="Q98" s="49" t="str">
        <f>IF(AND(E98='Povolené hodnoty'!$B$4,F98=9),H98+K98,"")</f>
        <v/>
      </c>
      <c r="R98" s="47" t="str">
        <f>IF(AND(E98&lt;&gt;'Povolené hodnoty'!$B$4,F98=2),G98+J98,"")</f>
        <v/>
      </c>
      <c r="S98" s="48" t="str">
        <f>IF(AND(E98&lt;&gt;'Povolené hodnoty'!$B$4,F98=3),G98+J98,"")</f>
        <v/>
      </c>
      <c r="T98" s="48" t="str">
        <f>IF(AND(E98&lt;&gt;'Povolené hodnoty'!$B$4,F98=4),G98+J98,"")</f>
        <v/>
      </c>
      <c r="U98" s="48" t="str">
        <f>IF(AND(E98&lt;&gt;'Povolené hodnoty'!$B$4,OR(F98="5a",F98="5b")),G98-H98+J98-K98,"")</f>
        <v/>
      </c>
      <c r="V98" s="48" t="str">
        <f>IF(AND(E98&lt;&gt;'Povolené hodnoty'!$B$4,F98=6),G98+J98,"")</f>
        <v/>
      </c>
      <c r="W98" s="49" t="str">
        <f>IF(AND(E98&lt;&gt;'Povolené hodnoty'!$B$4,F98=7),G98+J98,"")</f>
        <v/>
      </c>
      <c r="X98" s="47" t="str">
        <f>IF(AND(E98&lt;&gt;'Povolené hodnoty'!$B$4,F98=10),H98+K98,"")</f>
        <v/>
      </c>
      <c r="Y98" s="48" t="str">
        <f>IF(AND(E98&lt;&gt;'Povolené hodnoty'!$B$4,F98=11),H98+K98,"")</f>
        <v/>
      </c>
      <c r="Z98" s="48" t="str">
        <f>IF(AND(E98&lt;&gt;'Povolené hodnoty'!$B$4,F98=12),H98+K98,"")</f>
        <v/>
      </c>
      <c r="AA98" s="49" t="str">
        <f>IF(AND(E98&lt;&gt;'Povolené hodnoty'!$B$4,F98=13),H98+K98,"")</f>
        <v/>
      </c>
      <c r="AC98" s="23" t="b">
        <f t="shared" si="14"/>
        <v>0</v>
      </c>
      <c r="AD98" s="23" t="b">
        <f t="shared" si="15"/>
        <v>0</v>
      </c>
      <c r="AE98" s="23" t="b">
        <f>AND(E98&lt;&gt;'Povolené hodnoty'!$B$6,OR(SUM(G98,J98)&lt;&gt;SUM(N98:O98,R98:W98),SUM(H98,K98)&lt;&gt;SUM(P98:Q98,X98:AA98),COUNT(G98:H98,J98:K98)&lt;&gt;COUNT(N98:AA98)))</f>
        <v>0</v>
      </c>
      <c r="AF98" s="23" t="b">
        <f>AND(E98='Povolené hodnoty'!$B$6,$AF$5)</f>
        <v>0</v>
      </c>
    </row>
    <row r="99" spans="1:32" x14ac:dyDescent="0.2">
      <c r="A99" s="85">
        <f t="shared" si="9"/>
        <v>94</v>
      </c>
      <c r="B99" s="89"/>
      <c r="C99" s="90"/>
      <c r="D99" s="79"/>
      <c r="E99" s="80"/>
      <c r="F99" s="81"/>
      <c r="G99" s="82"/>
      <c r="H99" s="83"/>
      <c r="I99" s="49">
        <f t="shared" si="13"/>
        <v>3625</v>
      </c>
      <c r="J99" s="162"/>
      <c r="K99" s="163"/>
      <c r="L99" s="164">
        <f t="shared" si="11"/>
        <v>10882</v>
      </c>
      <c r="M99" s="50">
        <f t="shared" si="12"/>
        <v>94</v>
      </c>
      <c r="N99" s="47" t="str">
        <f>IF(AND(E99='Povolené hodnoty'!$B$4,F99=2),G99+J99,"")</f>
        <v/>
      </c>
      <c r="O99" s="49" t="str">
        <f>IF(AND(E99='Povolené hodnoty'!$B$4,F99=1),G99+J99,"")</f>
        <v/>
      </c>
      <c r="P99" s="47" t="str">
        <f>IF(AND(E99='Povolené hodnoty'!$B$4,F99=10),H99+K99,"")</f>
        <v/>
      </c>
      <c r="Q99" s="49" t="str">
        <f>IF(AND(E99='Povolené hodnoty'!$B$4,F99=9),H99+K99,"")</f>
        <v/>
      </c>
      <c r="R99" s="47" t="str">
        <f>IF(AND(E99&lt;&gt;'Povolené hodnoty'!$B$4,F99=2),G99+J99,"")</f>
        <v/>
      </c>
      <c r="S99" s="48" t="str">
        <f>IF(AND(E99&lt;&gt;'Povolené hodnoty'!$B$4,F99=3),G99+J99,"")</f>
        <v/>
      </c>
      <c r="T99" s="48" t="str">
        <f>IF(AND(E99&lt;&gt;'Povolené hodnoty'!$B$4,F99=4),G99+J99,"")</f>
        <v/>
      </c>
      <c r="U99" s="48" t="str">
        <f>IF(AND(E99&lt;&gt;'Povolené hodnoty'!$B$4,OR(F99="5a",F99="5b")),G99-H99+J99-K99,"")</f>
        <v/>
      </c>
      <c r="V99" s="48" t="str">
        <f>IF(AND(E99&lt;&gt;'Povolené hodnoty'!$B$4,F99=6),G99+J99,"")</f>
        <v/>
      </c>
      <c r="W99" s="49" t="str">
        <f>IF(AND(E99&lt;&gt;'Povolené hodnoty'!$B$4,F99=7),G99+J99,"")</f>
        <v/>
      </c>
      <c r="X99" s="47" t="str">
        <f>IF(AND(E99&lt;&gt;'Povolené hodnoty'!$B$4,F99=10),H99+K99,"")</f>
        <v/>
      </c>
      <c r="Y99" s="48" t="str">
        <f>IF(AND(E99&lt;&gt;'Povolené hodnoty'!$B$4,F99=11),H99+K99,"")</f>
        <v/>
      </c>
      <c r="Z99" s="48" t="str">
        <f>IF(AND(E99&lt;&gt;'Povolené hodnoty'!$B$4,F99=12),H99+K99,"")</f>
        <v/>
      </c>
      <c r="AA99" s="49" t="str">
        <f>IF(AND(E99&lt;&gt;'Povolené hodnoty'!$B$4,F99=13),H99+K99,"")</f>
        <v/>
      </c>
      <c r="AC99" s="23" t="b">
        <f t="shared" si="14"/>
        <v>0</v>
      </c>
      <c r="AD99" s="23" t="b">
        <f t="shared" si="15"/>
        <v>0</v>
      </c>
      <c r="AE99" s="23" t="b">
        <f>AND(E99&lt;&gt;'Povolené hodnoty'!$B$6,OR(SUM(G99,J99)&lt;&gt;SUM(N99:O99,R99:W99),SUM(H99,K99)&lt;&gt;SUM(P99:Q99,X99:AA99),COUNT(G99:H99,J99:K99)&lt;&gt;COUNT(N99:AA99)))</f>
        <v>0</v>
      </c>
      <c r="AF99" s="23" t="b">
        <f>AND(E99='Povolené hodnoty'!$B$6,$AF$5)</f>
        <v>0</v>
      </c>
    </row>
    <row r="100" spans="1:32" x14ac:dyDescent="0.2">
      <c r="A100" s="85">
        <f t="shared" si="9"/>
        <v>95</v>
      </c>
      <c r="B100" s="89"/>
      <c r="C100" s="90"/>
      <c r="D100" s="79"/>
      <c r="E100" s="80"/>
      <c r="F100" s="81"/>
      <c r="G100" s="82"/>
      <c r="H100" s="83"/>
      <c r="I100" s="49">
        <f t="shared" si="13"/>
        <v>3625</v>
      </c>
      <c r="J100" s="162"/>
      <c r="K100" s="163"/>
      <c r="L100" s="164">
        <f t="shared" si="11"/>
        <v>10882</v>
      </c>
      <c r="M100" s="50">
        <f t="shared" si="12"/>
        <v>95</v>
      </c>
      <c r="N100" s="47" t="str">
        <f>IF(AND(E100='Povolené hodnoty'!$B$4,F100=2),G100+J100,"")</f>
        <v/>
      </c>
      <c r="O100" s="49" t="str">
        <f>IF(AND(E100='Povolené hodnoty'!$B$4,F100=1),G100+J100,"")</f>
        <v/>
      </c>
      <c r="P100" s="47" t="str">
        <f>IF(AND(E100='Povolené hodnoty'!$B$4,F100=10),H100+K100,"")</f>
        <v/>
      </c>
      <c r="Q100" s="49" t="str">
        <f>IF(AND(E100='Povolené hodnoty'!$B$4,F100=9),H100+K100,"")</f>
        <v/>
      </c>
      <c r="R100" s="47" t="str">
        <f>IF(AND(E100&lt;&gt;'Povolené hodnoty'!$B$4,F100=2),G100+J100,"")</f>
        <v/>
      </c>
      <c r="S100" s="48" t="str">
        <f>IF(AND(E100&lt;&gt;'Povolené hodnoty'!$B$4,F100=3),G100+J100,"")</f>
        <v/>
      </c>
      <c r="T100" s="48" t="str">
        <f>IF(AND(E100&lt;&gt;'Povolené hodnoty'!$B$4,F100=4),G100+J100,"")</f>
        <v/>
      </c>
      <c r="U100" s="48" t="str">
        <f>IF(AND(E100&lt;&gt;'Povolené hodnoty'!$B$4,OR(F100="5a",F100="5b")),G100-H100+J100-K100,"")</f>
        <v/>
      </c>
      <c r="V100" s="48" t="str">
        <f>IF(AND(E100&lt;&gt;'Povolené hodnoty'!$B$4,F100=6),G100+J100,"")</f>
        <v/>
      </c>
      <c r="W100" s="49" t="str">
        <f>IF(AND(E100&lt;&gt;'Povolené hodnoty'!$B$4,F100=7),G100+J100,"")</f>
        <v/>
      </c>
      <c r="X100" s="47" t="str">
        <f>IF(AND(E100&lt;&gt;'Povolené hodnoty'!$B$4,F100=10),H100+K100,"")</f>
        <v/>
      </c>
      <c r="Y100" s="48" t="str">
        <f>IF(AND(E100&lt;&gt;'Povolené hodnoty'!$B$4,F100=11),H100+K100,"")</f>
        <v/>
      </c>
      <c r="Z100" s="48" t="str">
        <f>IF(AND(E100&lt;&gt;'Povolené hodnoty'!$B$4,F100=12),H100+K100,"")</f>
        <v/>
      </c>
      <c r="AA100" s="49" t="str">
        <f>IF(AND(E100&lt;&gt;'Povolené hodnoty'!$B$4,F100=13),H100+K100,"")</f>
        <v/>
      </c>
      <c r="AC100" s="23" t="b">
        <f t="shared" si="14"/>
        <v>0</v>
      </c>
      <c r="AD100" s="23" t="b">
        <f t="shared" si="15"/>
        <v>0</v>
      </c>
      <c r="AE100" s="23" t="b">
        <f>AND(E100&lt;&gt;'Povolené hodnoty'!$B$6,OR(SUM(G100,J100)&lt;&gt;SUM(N100:O100,R100:W100),SUM(H100,K100)&lt;&gt;SUM(P100:Q100,X100:AA100),COUNT(G100:H100,J100:K100)&lt;&gt;COUNT(N100:AA100)))</f>
        <v>0</v>
      </c>
      <c r="AF100" s="23" t="b">
        <f>AND(E100='Povolené hodnoty'!$B$6,$AF$5)</f>
        <v>0</v>
      </c>
    </row>
    <row r="101" spans="1:32" x14ac:dyDescent="0.2">
      <c r="A101" s="85">
        <f t="shared" si="9"/>
        <v>96</v>
      </c>
      <c r="B101" s="89"/>
      <c r="C101" s="90"/>
      <c r="D101" s="79"/>
      <c r="E101" s="80"/>
      <c r="F101" s="81"/>
      <c r="G101" s="82"/>
      <c r="H101" s="83"/>
      <c r="I101" s="49">
        <f t="shared" si="13"/>
        <v>3625</v>
      </c>
      <c r="J101" s="162"/>
      <c r="K101" s="163"/>
      <c r="L101" s="164">
        <f t="shared" si="11"/>
        <v>10882</v>
      </c>
      <c r="M101" s="50">
        <f t="shared" si="12"/>
        <v>96</v>
      </c>
      <c r="N101" s="47" t="str">
        <f>IF(AND(E101='Povolené hodnoty'!$B$4,F101=2),G101+J101,"")</f>
        <v/>
      </c>
      <c r="O101" s="49" t="str">
        <f>IF(AND(E101='Povolené hodnoty'!$B$4,F101=1),G101+J101,"")</f>
        <v/>
      </c>
      <c r="P101" s="47" t="str">
        <f>IF(AND(E101='Povolené hodnoty'!$B$4,F101=10),H101+K101,"")</f>
        <v/>
      </c>
      <c r="Q101" s="49" t="str">
        <f>IF(AND(E101='Povolené hodnoty'!$B$4,F101=9),H101+K101,"")</f>
        <v/>
      </c>
      <c r="R101" s="47" t="str">
        <f>IF(AND(E101&lt;&gt;'Povolené hodnoty'!$B$4,F101=2),G101+J101,"")</f>
        <v/>
      </c>
      <c r="S101" s="48" t="str">
        <f>IF(AND(E101&lt;&gt;'Povolené hodnoty'!$B$4,F101=3),G101+J101,"")</f>
        <v/>
      </c>
      <c r="T101" s="48" t="str">
        <f>IF(AND(E101&lt;&gt;'Povolené hodnoty'!$B$4,F101=4),G101+J101,"")</f>
        <v/>
      </c>
      <c r="U101" s="48" t="str">
        <f>IF(AND(E101&lt;&gt;'Povolené hodnoty'!$B$4,OR(F101="5a",F101="5b")),G101-H101+J101-K101,"")</f>
        <v/>
      </c>
      <c r="V101" s="48" t="str">
        <f>IF(AND(E101&lt;&gt;'Povolené hodnoty'!$B$4,F101=6),G101+J101,"")</f>
        <v/>
      </c>
      <c r="W101" s="49" t="str">
        <f>IF(AND(E101&lt;&gt;'Povolené hodnoty'!$B$4,F101=7),G101+J101,"")</f>
        <v/>
      </c>
      <c r="X101" s="47" t="str">
        <f>IF(AND(E101&lt;&gt;'Povolené hodnoty'!$B$4,F101=10),H101+K101,"")</f>
        <v/>
      </c>
      <c r="Y101" s="48" t="str">
        <f>IF(AND(E101&lt;&gt;'Povolené hodnoty'!$B$4,F101=11),H101+K101,"")</f>
        <v/>
      </c>
      <c r="Z101" s="48" t="str">
        <f>IF(AND(E101&lt;&gt;'Povolené hodnoty'!$B$4,F101=12),H101+K101,"")</f>
        <v/>
      </c>
      <c r="AA101" s="49" t="str">
        <f>IF(AND(E101&lt;&gt;'Povolené hodnoty'!$B$4,F101=13),H101+K101,"")</f>
        <v/>
      </c>
      <c r="AC101" s="23" t="b">
        <f t="shared" si="14"/>
        <v>0</v>
      </c>
      <c r="AD101" s="23" t="b">
        <f t="shared" si="15"/>
        <v>0</v>
      </c>
      <c r="AE101" s="23" t="b">
        <f>AND(E101&lt;&gt;'Povolené hodnoty'!$B$6,OR(SUM(G101,J101)&lt;&gt;SUM(N101:O101,R101:W101),SUM(H101,K101)&lt;&gt;SUM(P101:Q101,X101:AA101),COUNT(G101:H101,J101:K101)&lt;&gt;COUNT(N101:AA101)))</f>
        <v>0</v>
      </c>
      <c r="AF101" s="23" t="b">
        <f>AND(E101='Povolené hodnoty'!$B$6,$AF$5)</f>
        <v>0</v>
      </c>
    </row>
    <row r="102" spans="1:32" x14ac:dyDescent="0.2">
      <c r="A102" s="85">
        <f t="shared" si="9"/>
        <v>97</v>
      </c>
      <c r="B102" s="89"/>
      <c r="C102" s="90"/>
      <c r="D102" s="79"/>
      <c r="E102" s="80"/>
      <c r="F102" s="81"/>
      <c r="G102" s="82"/>
      <c r="H102" s="83"/>
      <c r="I102" s="49">
        <f t="shared" si="13"/>
        <v>3625</v>
      </c>
      <c r="J102" s="162"/>
      <c r="K102" s="163"/>
      <c r="L102" s="164">
        <f t="shared" si="11"/>
        <v>10882</v>
      </c>
      <c r="M102" s="50">
        <f t="shared" si="12"/>
        <v>97</v>
      </c>
      <c r="N102" s="47" t="str">
        <f>IF(AND(E102='Povolené hodnoty'!$B$4,F102=2),G102+J102,"")</f>
        <v/>
      </c>
      <c r="O102" s="49" t="str">
        <f>IF(AND(E102='Povolené hodnoty'!$B$4,F102=1),G102+J102,"")</f>
        <v/>
      </c>
      <c r="P102" s="47" t="str">
        <f>IF(AND(E102='Povolené hodnoty'!$B$4,F102=10),H102+K102,"")</f>
        <v/>
      </c>
      <c r="Q102" s="49" t="str">
        <f>IF(AND(E102='Povolené hodnoty'!$B$4,F102=9),H102+K102,"")</f>
        <v/>
      </c>
      <c r="R102" s="47" t="str">
        <f>IF(AND(E102&lt;&gt;'Povolené hodnoty'!$B$4,F102=2),G102+J102,"")</f>
        <v/>
      </c>
      <c r="S102" s="48" t="str">
        <f>IF(AND(E102&lt;&gt;'Povolené hodnoty'!$B$4,F102=3),G102+J102,"")</f>
        <v/>
      </c>
      <c r="T102" s="48" t="str">
        <f>IF(AND(E102&lt;&gt;'Povolené hodnoty'!$B$4,F102=4),G102+J102,"")</f>
        <v/>
      </c>
      <c r="U102" s="48" t="str">
        <f>IF(AND(E102&lt;&gt;'Povolené hodnoty'!$B$4,OR(F102="5a",F102="5b")),G102-H102+J102-K102,"")</f>
        <v/>
      </c>
      <c r="V102" s="48" t="str">
        <f>IF(AND(E102&lt;&gt;'Povolené hodnoty'!$B$4,F102=6),G102+J102,"")</f>
        <v/>
      </c>
      <c r="W102" s="49" t="str">
        <f>IF(AND(E102&lt;&gt;'Povolené hodnoty'!$B$4,F102=7),G102+J102,"")</f>
        <v/>
      </c>
      <c r="X102" s="47" t="str">
        <f>IF(AND(E102&lt;&gt;'Povolené hodnoty'!$B$4,F102=10),H102+K102,"")</f>
        <v/>
      </c>
      <c r="Y102" s="48" t="str">
        <f>IF(AND(E102&lt;&gt;'Povolené hodnoty'!$B$4,F102=11),H102+K102,"")</f>
        <v/>
      </c>
      <c r="Z102" s="48" t="str">
        <f>IF(AND(E102&lt;&gt;'Povolené hodnoty'!$B$4,F102=12),H102+K102,"")</f>
        <v/>
      </c>
      <c r="AA102" s="49" t="str">
        <f>IF(AND(E102&lt;&gt;'Povolené hodnoty'!$B$4,F102=13),H102+K102,"")</f>
        <v/>
      </c>
      <c r="AC102" s="23" t="b">
        <f t="shared" si="14"/>
        <v>0</v>
      </c>
      <c r="AD102" s="23" t="b">
        <f t="shared" si="15"/>
        <v>0</v>
      </c>
      <c r="AE102" s="23" t="b">
        <f>AND(E102&lt;&gt;'Povolené hodnoty'!$B$6,OR(SUM(G102,J102)&lt;&gt;SUM(N102:O102,R102:W102),SUM(H102,K102)&lt;&gt;SUM(P102:Q102,X102:AA102),COUNT(G102:H102,J102:K102)&lt;&gt;COUNT(N102:AA102)))</f>
        <v>0</v>
      </c>
      <c r="AF102" s="23" t="b">
        <f>AND(E102='Povolené hodnoty'!$B$6,$AF$5)</f>
        <v>0</v>
      </c>
    </row>
    <row r="103" spans="1:32" x14ac:dyDescent="0.2">
      <c r="A103" s="85">
        <f t="shared" si="9"/>
        <v>98</v>
      </c>
      <c r="B103" s="89"/>
      <c r="C103" s="90"/>
      <c r="D103" s="79"/>
      <c r="E103" s="80"/>
      <c r="F103" s="81"/>
      <c r="G103" s="82"/>
      <c r="H103" s="83"/>
      <c r="I103" s="49">
        <f t="shared" si="13"/>
        <v>3625</v>
      </c>
      <c r="J103" s="162"/>
      <c r="K103" s="163"/>
      <c r="L103" s="164">
        <f t="shared" si="11"/>
        <v>10882</v>
      </c>
      <c r="M103" s="50">
        <f t="shared" si="12"/>
        <v>98</v>
      </c>
      <c r="N103" s="47" t="str">
        <f>IF(AND(E103='Povolené hodnoty'!$B$4,F103=2),G103+J103,"")</f>
        <v/>
      </c>
      <c r="O103" s="49" t="str">
        <f>IF(AND(E103='Povolené hodnoty'!$B$4,F103=1),G103+J103,"")</f>
        <v/>
      </c>
      <c r="P103" s="47" t="str">
        <f>IF(AND(E103='Povolené hodnoty'!$B$4,F103=10),H103+K103,"")</f>
        <v/>
      </c>
      <c r="Q103" s="49" t="str">
        <f>IF(AND(E103='Povolené hodnoty'!$B$4,F103=9),H103+K103,"")</f>
        <v/>
      </c>
      <c r="R103" s="47" t="str">
        <f>IF(AND(E103&lt;&gt;'Povolené hodnoty'!$B$4,F103=2),G103+J103,"")</f>
        <v/>
      </c>
      <c r="S103" s="48" t="str">
        <f>IF(AND(E103&lt;&gt;'Povolené hodnoty'!$B$4,F103=3),G103+J103,"")</f>
        <v/>
      </c>
      <c r="T103" s="48" t="str">
        <f>IF(AND(E103&lt;&gt;'Povolené hodnoty'!$B$4,F103=4),G103+J103,"")</f>
        <v/>
      </c>
      <c r="U103" s="48" t="str">
        <f>IF(AND(E103&lt;&gt;'Povolené hodnoty'!$B$4,OR(F103="5a",F103="5b")),G103-H103+J103-K103,"")</f>
        <v/>
      </c>
      <c r="V103" s="48" t="str">
        <f>IF(AND(E103&lt;&gt;'Povolené hodnoty'!$B$4,F103=6),G103+J103,"")</f>
        <v/>
      </c>
      <c r="W103" s="49" t="str">
        <f>IF(AND(E103&lt;&gt;'Povolené hodnoty'!$B$4,F103=7),G103+J103,"")</f>
        <v/>
      </c>
      <c r="X103" s="47" t="str">
        <f>IF(AND(E103&lt;&gt;'Povolené hodnoty'!$B$4,F103=10),H103+K103,"")</f>
        <v/>
      </c>
      <c r="Y103" s="48" t="str">
        <f>IF(AND(E103&lt;&gt;'Povolené hodnoty'!$B$4,F103=11),H103+K103,"")</f>
        <v/>
      </c>
      <c r="Z103" s="48" t="str">
        <f>IF(AND(E103&lt;&gt;'Povolené hodnoty'!$B$4,F103=12),H103+K103,"")</f>
        <v/>
      </c>
      <c r="AA103" s="49" t="str">
        <f>IF(AND(E103&lt;&gt;'Povolené hodnoty'!$B$4,F103=13),H103+K103,"")</f>
        <v/>
      </c>
      <c r="AC103" s="23" t="b">
        <f t="shared" si="14"/>
        <v>0</v>
      </c>
      <c r="AD103" s="23" t="b">
        <f t="shared" si="15"/>
        <v>0</v>
      </c>
      <c r="AE103" s="23" t="b">
        <f>AND(E103&lt;&gt;'Povolené hodnoty'!$B$6,OR(SUM(G103,J103)&lt;&gt;SUM(N103:O103,R103:W103),SUM(H103,K103)&lt;&gt;SUM(P103:Q103,X103:AA103),COUNT(G103:H103,J103:K103)&lt;&gt;COUNT(N103:AA103)))</f>
        <v>0</v>
      </c>
      <c r="AF103" s="23" t="b">
        <f>AND(E103='Povolené hodnoty'!$B$6,$AF$5)</f>
        <v>0</v>
      </c>
    </row>
    <row r="104" spans="1:32" x14ac:dyDescent="0.2">
      <c r="A104" s="85">
        <f t="shared" si="9"/>
        <v>99</v>
      </c>
      <c r="B104" s="89"/>
      <c r="C104" s="90"/>
      <c r="D104" s="79"/>
      <c r="E104" s="80"/>
      <c r="F104" s="81"/>
      <c r="G104" s="82"/>
      <c r="H104" s="83"/>
      <c r="I104" s="49">
        <f t="shared" si="13"/>
        <v>3625</v>
      </c>
      <c r="J104" s="162"/>
      <c r="K104" s="163"/>
      <c r="L104" s="164">
        <f t="shared" si="11"/>
        <v>10882</v>
      </c>
      <c r="M104" s="50">
        <f t="shared" si="12"/>
        <v>99</v>
      </c>
      <c r="N104" s="47" t="str">
        <f>IF(AND(E104='Povolené hodnoty'!$B$4,F104=2),G104+J104,"")</f>
        <v/>
      </c>
      <c r="O104" s="49" t="str">
        <f>IF(AND(E104='Povolené hodnoty'!$B$4,F104=1),G104+J104,"")</f>
        <v/>
      </c>
      <c r="P104" s="47" t="str">
        <f>IF(AND(E104='Povolené hodnoty'!$B$4,F104=10),H104+K104,"")</f>
        <v/>
      </c>
      <c r="Q104" s="49" t="str">
        <f>IF(AND(E104='Povolené hodnoty'!$B$4,F104=9),H104+K104,"")</f>
        <v/>
      </c>
      <c r="R104" s="47" t="str">
        <f>IF(AND(E104&lt;&gt;'Povolené hodnoty'!$B$4,F104=2),G104+J104,"")</f>
        <v/>
      </c>
      <c r="S104" s="48" t="str">
        <f>IF(AND(E104&lt;&gt;'Povolené hodnoty'!$B$4,F104=3),G104+J104,"")</f>
        <v/>
      </c>
      <c r="T104" s="48" t="str">
        <f>IF(AND(E104&lt;&gt;'Povolené hodnoty'!$B$4,F104=4),G104+J104,"")</f>
        <v/>
      </c>
      <c r="U104" s="48" t="str">
        <f>IF(AND(E104&lt;&gt;'Povolené hodnoty'!$B$4,OR(F104="5a",F104="5b")),G104-H104+J104-K104,"")</f>
        <v/>
      </c>
      <c r="V104" s="48" t="str">
        <f>IF(AND(E104&lt;&gt;'Povolené hodnoty'!$B$4,F104=6),G104+J104,"")</f>
        <v/>
      </c>
      <c r="W104" s="49" t="str">
        <f>IF(AND(E104&lt;&gt;'Povolené hodnoty'!$B$4,F104=7),G104+J104,"")</f>
        <v/>
      </c>
      <c r="X104" s="47" t="str">
        <f>IF(AND(E104&lt;&gt;'Povolené hodnoty'!$B$4,F104=10),H104+K104,"")</f>
        <v/>
      </c>
      <c r="Y104" s="48" t="str">
        <f>IF(AND(E104&lt;&gt;'Povolené hodnoty'!$B$4,F104=11),H104+K104,"")</f>
        <v/>
      </c>
      <c r="Z104" s="48" t="str">
        <f>IF(AND(E104&lt;&gt;'Povolené hodnoty'!$B$4,F104=12),H104+K104,"")</f>
        <v/>
      </c>
      <c r="AA104" s="49" t="str">
        <f>IF(AND(E104&lt;&gt;'Povolené hodnoty'!$B$4,F104=13),H104+K104,"")</f>
        <v/>
      </c>
      <c r="AC104" s="23" t="b">
        <f t="shared" si="14"/>
        <v>0</v>
      </c>
      <c r="AD104" s="23" t="b">
        <f t="shared" si="15"/>
        <v>0</v>
      </c>
      <c r="AE104" s="23" t="b">
        <f>AND(E104&lt;&gt;'Povolené hodnoty'!$B$6,OR(SUM(G104,J104)&lt;&gt;SUM(N104:O104,R104:W104),SUM(H104,K104)&lt;&gt;SUM(P104:Q104,X104:AA104),COUNT(G104:H104,J104:K104)&lt;&gt;COUNT(N104:AA104)))</f>
        <v>0</v>
      </c>
      <c r="AF104" s="23" t="b">
        <f>AND(E104='Povolené hodnoty'!$B$6,$AF$5)</f>
        <v>0</v>
      </c>
    </row>
    <row r="105" spans="1:32" x14ac:dyDescent="0.2">
      <c r="A105" s="85">
        <f t="shared" si="9"/>
        <v>100</v>
      </c>
      <c r="B105" s="89"/>
      <c r="C105" s="90"/>
      <c r="D105" s="79"/>
      <c r="E105" s="80"/>
      <c r="F105" s="81"/>
      <c r="G105" s="82"/>
      <c r="H105" s="83"/>
      <c r="I105" s="49">
        <f t="shared" si="13"/>
        <v>3625</v>
      </c>
      <c r="J105" s="162"/>
      <c r="K105" s="163"/>
      <c r="L105" s="164">
        <f t="shared" si="11"/>
        <v>10882</v>
      </c>
      <c r="M105" s="50">
        <f t="shared" si="12"/>
        <v>100</v>
      </c>
      <c r="N105" s="47" t="str">
        <f>IF(AND(E105='Povolené hodnoty'!$B$4,F105=2),G105+J105,"")</f>
        <v/>
      </c>
      <c r="O105" s="49" t="str">
        <f>IF(AND(E105='Povolené hodnoty'!$B$4,F105=1),G105+J105,"")</f>
        <v/>
      </c>
      <c r="P105" s="47" t="str">
        <f>IF(AND(E105='Povolené hodnoty'!$B$4,F105=10),H105+K105,"")</f>
        <v/>
      </c>
      <c r="Q105" s="49" t="str">
        <f>IF(AND(E105='Povolené hodnoty'!$B$4,F105=9),H105+K105,"")</f>
        <v/>
      </c>
      <c r="R105" s="47" t="str">
        <f>IF(AND(E105&lt;&gt;'Povolené hodnoty'!$B$4,F105=2),G105+J105,"")</f>
        <v/>
      </c>
      <c r="S105" s="48" t="str">
        <f>IF(AND(E105&lt;&gt;'Povolené hodnoty'!$B$4,F105=3),G105+J105,"")</f>
        <v/>
      </c>
      <c r="T105" s="48" t="str">
        <f>IF(AND(E105&lt;&gt;'Povolené hodnoty'!$B$4,F105=4),G105+J105,"")</f>
        <v/>
      </c>
      <c r="U105" s="48" t="str">
        <f>IF(AND(E105&lt;&gt;'Povolené hodnoty'!$B$4,OR(F105="5a",F105="5b")),G105-H105+J105-K105,"")</f>
        <v/>
      </c>
      <c r="V105" s="48" t="str">
        <f>IF(AND(E105&lt;&gt;'Povolené hodnoty'!$B$4,F105=6),G105+J105,"")</f>
        <v/>
      </c>
      <c r="W105" s="49" t="str">
        <f>IF(AND(E105&lt;&gt;'Povolené hodnoty'!$B$4,F105=7),G105+J105,"")</f>
        <v/>
      </c>
      <c r="X105" s="47" t="str">
        <f>IF(AND(E105&lt;&gt;'Povolené hodnoty'!$B$4,F105=10),H105+K105,"")</f>
        <v/>
      </c>
      <c r="Y105" s="48" t="str">
        <f>IF(AND(E105&lt;&gt;'Povolené hodnoty'!$B$4,F105=11),H105+K105,"")</f>
        <v/>
      </c>
      <c r="Z105" s="48" t="str">
        <f>IF(AND(E105&lt;&gt;'Povolené hodnoty'!$B$4,F105=12),H105+K105,"")</f>
        <v/>
      </c>
      <c r="AA105" s="49" t="str">
        <f>IF(AND(E105&lt;&gt;'Povolené hodnoty'!$B$4,F105=13),H105+K105,"")</f>
        <v/>
      </c>
      <c r="AC105" s="23" t="b">
        <f t="shared" si="14"/>
        <v>0</v>
      </c>
      <c r="AD105" s="23" t="b">
        <f t="shared" si="15"/>
        <v>0</v>
      </c>
      <c r="AE105" s="23" t="b">
        <f>AND(E105&lt;&gt;'Povolené hodnoty'!$B$6,OR(SUM(G105,J105)&lt;&gt;SUM(N105:O105,R105:W105),SUM(H105,K105)&lt;&gt;SUM(P105:Q105,X105:AA105),COUNT(G105:H105,J105:K105)&lt;&gt;COUNT(N105:AA105)))</f>
        <v>0</v>
      </c>
      <c r="AF105" s="23" t="b">
        <f>AND(E105='Povolené hodnoty'!$B$6,$AF$5)</f>
        <v>0</v>
      </c>
    </row>
    <row r="106" spans="1:32" x14ac:dyDescent="0.2">
      <c r="A106" s="85">
        <f t="shared" si="9"/>
        <v>101</v>
      </c>
      <c r="B106" s="89"/>
      <c r="C106" s="90"/>
      <c r="D106" s="79"/>
      <c r="E106" s="80"/>
      <c r="F106" s="81"/>
      <c r="G106" s="82"/>
      <c r="H106" s="83"/>
      <c r="I106" s="49">
        <f t="shared" si="13"/>
        <v>3625</v>
      </c>
      <c r="J106" s="162"/>
      <c r="K106" s="163"/>
      <c r="L106" s="164">
        <f t="shared" si="11"/>
        <v>10882</v>
      </c>
      <c r="M106" s="50">
        <f t="shared" si="12"/>
        <v>101</v>
      </c>
      <c r="N106" s="47" t="str">
        <f>IF(AND(E106='Povolené hodnoty'!$B$4,F106=2),G106+J106,"")</f>
        <v/>
      </c>
      <c r="O106" s="49" t="str">
        <f>IF(AND(E106='Povolené hodnoty'!$B$4,F106=1),G106+J106,"")</f>
        <v/>
      </c>
      <c r="P106" s="47" t="str">
        <f>IF(AND(E106='Povolené hodnoty'!$B$4,F106=10),H106+K106,"")</f>
        <v/>
      </c>
      <c r="Q106" s="49" t="str">
        <f>IF(AND(E106='Povolené hodnoty'!$B$4,F106=9),H106+K106,"")</f>
        <v/>
      </c>
      <c r="R106" s="47" t="str">
        <f>IF(AND(E106&lt;&gt;'Povolené hodnoty'!$B$4,F106=2),G106+J106,"")</f>
        <v/>
      </c>
      <c r="S106" s="48" t="str">
        <f>IF(AND(E106&lt;&gt;'Povolené hodnoty'!$B$4,F106=3),G106+J106,"")</f>
        <v/>
      </c>
      <c r="T106" s="48" t="str">
        <f>IF(AND(E106&lt;&gt;'Povolené hodnoty'!$B$4,F106=4),G106+J106,"")</f>
        <v/>
      </c>
      <c r="U106" s="48" t="str">
        <f>IF(AND(E106&lt;&gt;'Povolené hodnoty'!$B$4,OR(F106="5a",F106="5b")),G106-H106+J106-K106,"")</f>
        <v/>
      </c>
      <c r="V106" s="48" t="str">
        <f>IF(AND(E106&lt;&gt;'Povolené hodnoty'!$B$4,F106=6),G106+J106,"")</f>
        <v/>
      </c>
      <c r="W106" s="49" t="str">
        <f>IF(AND(E106&lt;&gt;'Povolené hodnoty'!$B$4,F106=7),G106+J106,"")</f>
        <v/>
      </c>
      <c r="X106" s="47" t="str">
        <f>IF(AND(E106&lt;&gt;'Povolené hodnoty'!$B$4,F106=10),H106+K106,"")</f>
        <v/>
      </c>
      <c r="Y106" s="48" t="str">
        <f>IF(AND(E106&lt;&gt;'Povolené hodnoty'!$B$4,F106=11),H106+K106,"")</f>
        <v/>
      </c>
      <c r="Z106" s="48" t="str">
        <f>IF(AND(E106&lt;&gt;'Povolené hodnoty'!$B$4,F106=12),H106+K106,"")</f>
        <v/>
      </c>
      <c r="AA106" s="49" t="str">
        <f>IF(AND(E106&lt;&gt;'Povolené hodnoty'!$B$4,F106=13),H106+K106,"")</f>
        <v/>
      </c>
      <c r="AC106" s="23" t="b">
        <f t="shared" si="14"/>
        <v>0</v>
      </c>
      <c r="AD106" s="23" t="b">
        <f t="shared" si="15"/>
        <v>0</v>
      </c>
      <c r="AE106" s="23" t="b">
        <f>AND(E106&lt;&gt;'Povolené hodnoty'!$B$6,OR(SUM(G106,J106)&lt;&gt;SUM(N106:O106,R106:W106),SUM(H106,K106)&lt;&gt;SUM(P106:Q106,X106:AA106),COUNT(G106:H106,J106:K106)&lt;&gt;COUNT(N106:AA106)))</f>
        <v>0</v>
      </c>
      <c r="AF106" s="23" t="b">
        <f>AND(E106='Povolené hodnoty'!$B$6,$AF$5)</f>
        <v>0</v>
      </c>
    </row>
    <row r="107" spans="1:32" x14ac:dyDescent="0.2">
      <c r="A107" s="85">
        <f t="shared" si="9"/>
        <v>102</v>
      </c>
      <c r="B107" s="89"/>
      <c r="C107" s="90"/>
      <c r="D107" s="79"/>
      <c r="E107" s="80"/>
      <c r="F107" s="81"/>
      <c r="G107" s="82"/>
      <c r="H107" s="83"/>
      <c r="I107" s="49">
        <f t="shared" si="13"/>
        <v>3625</v>
      </c>
      <c r="J107" s="162"/>
      <c r="K107" s="163"/>
      <c r="L107" s="164">
        <f t="shared" si="11"/>
        <v>10882</v>
      </c>
      <c r="M107" s="50">
        <f t="shared" si="12"/>
        <v>102</v>
      </c>
      <c r="N107" s="47" t="str">
        <f>IF(AND(E107='Povolené hodnoty'!$B$4,F107=2),G107+J107,"")</f>
        <v/>
      </c>
      <c r="O107" s="49" t="str">
        <f>IF(AND(E107='Povolené hodnoty'!$B$4,F107=1),G107+J107,"")</f>
        <v/>
      </c>
      <c r="P107" s="47" t="str">
        <f>IF(AND(E107='Povolené hodnoty'!$B$4,F107=10),H107+K107,"")</f>
        <v/>
      </c>
      <c r="Q107" s="49" t="str">
        <f>IF(AND(E107='Povolené hodnoty'!$B$4,F107=9),H107+K107,"")</f>
        <v/>
      </c>
      <c r="R107" s="47" t="str">
        <f>IF(AND(E107&lt;&gt;'Povolené hodnoty'!$B$4,F107=2),G107+J107,"")</f>
        <v/>
      </c>
      <c r="S107" s="48" t="str">
        <f>IF(AND(E107&lt;&gt;'Povolené hodnoty'!$B$4,F107=3),G107+J107,"")</f>
        <v/>
      </c>
      <c r="T107" s="48" t="str">
        <f>IF(AND(E107&lt;&gt;'Povolené hodnoty'!$B$4,F107=4),G107+J107,"")</f>
        <v/>
      </c>
      <c r="U107" s="48" t="str">
        <f>IF(AND(E107&lt;&gt;'Povolené hodnoty'!$B$4,OR(F107="5a",F107="5b")),G107-H107+J107-K107,"")</f>
        <v/>
      </c>
      <c r="V107" s="48" t="str">
        <f>IF(AND(E107&lt;&gt;'Povolené hodnoty'!$B$4,F107=6),G107+J107,"")</f>
        <v/>
      </c>
      <c r="W107" s="49" t="str">
        <f>IF(AND(E107&lt;&gt;'Povolené hodnoty'!$B$4,F107=7),G107+J107,"")</f>
        <v/>
      </c>
      <c r="X107" s="47" t="str">
        <f>IF(AND(E107&lt;&gt;'Povolené hodnoty'!$B$4,F107=10),H107+K107,"")</f>
        <v/>
      </c>
      <c r="Y107" s="48" t="str">
        <f>IF(AND(E107&lt;&gt;'Povolené hodnoty'!$B$4,F107=11),H107+K107,"")</f>
        <v/>
      </c>
      <c r="Z107" s="48" t="str">
        <f>IF(AND(E107&lt;&gt;'Povolené hodnoty'!$B$4,F107=12),H107+K107,"")</f>
        <v/>
      </c>
      <c r="AA107" s="49" t="str">
        <f>IF(AND(E107&lt;&gt;'Povolené hodnoty'!$B$4,F107=13),H107+K107,"")</f>
        <v/>
      </c>
      <c r="AC107" s="23" t="b">
        <f t="shared" si="14"/>
        <v>0</v>
      </c>
      <c r="AD107" s="23" t="b">
        <f t="shared" si="15"/>
        <v>0</v>
      </c>
      <c r="AE107" s="23" t="b">
        <f>AND(E107&lt;&gt;'Povolené hodnoty'!$B$6,OR(SUM(G107,J107)&lt;&gt;SUM(N107:O107,R107:W107),SUM(H107,K107)&lt;&gt;SUM(P107:Q107,X107:AA107),COUNT(G107:H107,J107:K107)&lt;&gt;COUNT(N107:AA107)))</f>
        <v>0</v>
      </c>
      <c r="AF107" s="23" t="b">
        <f>AND(E107='Povolené hodnoty'!$B$6,$AF$5)</f>
        <v>0</v>
      </c>
    </row>
    <row r="108" spans="1:32" x14ac:dyDescent="0.2">
      <c r="A108" s="85">
        <f t="shared" si="9"/>
        <v>103</v>
      </c>
      <c r="B108" s="89"/>
      <c r="C108" s="90"/>
      <c r="D108" s="79"/>
      <c r="E108" s="80"/>
      <c r="F108" s="81"/>
      <c r="G108" s="82"/>
      <c r="H108" s="83"/>
      <c r="I108" s="49">
        <f t="shared" si="13"/>
        <v>3625</v>
      </c>
      <c r="J108" s="162"/>
      <c r="K108" s="163"/>
      <c r="L108" s="164">
        <f t="shared" si="11"/>
        <v>10882</v>
      </c>
      <c r="M108" s="50">
        <f t="shared" si="12"/>
        <v>103</v>
      </c>
      <c r="N108" s="47" t="str">
        <f>IF(AND(E108='Povolené hodnoty'!$B$4,F108=2),G108+J108,"")</f>
        <v/>
      </c>
      <c r="O108" s="49" t="str">
        <f>IF(AND(E108='Povolené hodnoty'!$B$4,F108=1),G108+J108,"")</f>
        <v/>
      </c>
      <c r="P108" s="47" t="str">
        <f>IF(AND(E108='Povolené hodnoty'!$B$4,F108=10),H108+K108,"")</f>
        <v/>
      </c>
      <c r="Q108" s="49" t="str">
        <f>IF(AND(E108='Povolené hodnoty'!$B$4,F108=9),H108+K108,"")</f>
        <v/>
      </c>
      <c r="R108" s="47" t="str">
        <f>IF(AND(E108&lt;&gt;'Povolené hodnoty'!$B$4,F108=2),G108+J108,"")</f>
        <v/>
      </c>
      <c r="S108" s="48" t="str">
        <f>IF(AND(E108&lt;&gt;'Povolené hodnoty'!$B$4,F108=3),G108+J108,"")</f>
        <v/>
      </c>
      <c r="T108" s="48" t="str">
        <f>IF(AND(E108&lt;&gt;'Povolené hodnoty'!$B$4,F108=4),G108+J108,"")</f>
        <v/>
      </c>
      <c r="U108" s="48" t="str">
        <f>IF(AND(E108&lt;&gt;'Povolené hodnoty'!$B$4,OR(F108="5a",F108="5b")),G108-H108+J108-K108,"")</f>
        <v/>
      </c>
      <c r="V108" s="48" t="str">
        <f>IF(AND(E108&lt;&gt;'Povolené hodnoty'!$B$4,F108=6),G108+J108,"")</f>
        <v/>
      </c>
      <c r="W108" s="49" t="str">
        <f>IF(AND(E108&lt;&gt;'Povolené hodnoty'!$B$4,F108=7),G108+J108,"")</f>
        <v/>
      </c>
      <c r="X108" s="47" t="str">
        <f>IF(AND(E108&lt;&gt;'Povolené hodnoty'!$B$4,F108=10),H108+K108,"")</f>
        <v/>
      </c>
      <c r="Y108" s="48" t="str">
        <f>IF(AND(E108&lt;&gt;'Povolené hodnoty'!$B$4,F108=11),H108+K108,"")</f>
        <v/>
      </c>
      <c r="Z108" s="48" t="str">
        <f>IF(AND(E108&lt;&gt;'Povolené hodnoty'!$B$4,F108=12),H108+K108,"")</f>
        <v/>
      </c>
      <c r="AA108" s="49" t="str">
        <f>IF(AND(E108&lt;&gt;'Povolené hodnoty'!$B$4,F108=13),H108+K108,"")</f>
        <v/>
      </c>
      <c r="AC108" s="23" t="b">
        <f t="shared" si="14"/>
        <v>0</v>
      </c>
      <c r="AD108" s="23" t="b">
        <f t="shared" si="15"/>
        <v>0</v>
      </c>
      <c r="AE108" s="23" t="b">
        <f>AND(E108&lt;&gt;'Povolené hodnoty'!$B$6,OR(SUM(G108,J108)&lt;&gt;SUM(N108:O108,R108:W108),SUM(H108,K108)&lt;&gt;SUM(P108:Q108,X108:AA108),COUNT(G108:H108,J108:K108)&lt;&gt;COUNT(N108:AA108)))</f>
        <v>0</v>
      </c>
      <c r="AF108" s="23" t="b">
        <f>AND(E108='Povolené hodnoty'!$B$6,$AF$5)</f>
        <v>0</v>
      </c>
    </row>
    <row r="109" spans="1:32" x14ac:dyDescent="0.2">
      <c r="A109" s="85">
        <f t="shared" ref="A109:A172" si="16">A108+1</f>
        <v>104</v>
      </c>
      <c r="B109" s="89"/>
      <c r="C109" s="90"/>
      <c r="D109" s="79"/>
      <c r="E109" s="80"/>
      <c r="F109" s="81"/>
      <c r="G109" s="82"/>
      <c r="H109" s="83"/>
      <c r="I109" s="49">
        <f t="shared" si="13"/>
        <v>3625</v>
      </c>
      <c r="J109" s="162"/>
      <c r="K109" s="163"/>
      <c r="L109" s="164">
        <f t="shared" ref="L109:L172" si="17">L108+J109-K109</f>
        <v>10882</v>
      </c>
      <c r="M109" s="50">
        <f t="shared" ref="M109:M172" si="18">A109</f>
        <v>104</v>
      </c>
      <c r="N109" s="47" t="str">
        <f>IF(AND(E109='Povolené hodnoty'!$B$4,F109=2),G109+J109,"")</f>
        <v/>
      </c>
      <c r="O109" s="49" t="str">
        <f>IF(AND(E109='Povolené hodnoty'!$B$4,F109=1),G109+J109,"")</f>
        <v/>
      </c>
      <c r="P109" s="47" t="str">
        <f>IF(AND(E109='Povolené hodnoty'!$B$4,F109=10),H109+K109,"")</f>
        <v/>
      </c>
      <c r="Q109" s="49" t="str">
        <f>IF(AND(E109='Povolené hodnoty'!$B$4,F109=9),H109+K109,"")</f>
        <v/>
      </c>
      <c r="R109" s="47" t="str">
        <f>IF(AND(E109&lt;&gt;'Povolené hodnoty'!$B$4,F109=2),G109+J109,"")</f>
        <v/>
      </c>
      <c r="S109" s="48" t="str">
        <f>IF(AND(E109&lt;&gt;'Povolené hodnoty'!$B$4,F109=3),G109+J109,"")</f>
        <v/>
      </c>
      <c r="T109" s="48" t="str">
        <f>IF(AND(E109&lt;&gt;'Povolené hodnoty'!$B$4,F109=4),G109+J109,"")</f>
        <v/>
      </c>
      <c r="U109" s="48" t="str">
        <f>IF(AND(E109&lt;&gt;'Povolené hodnoty'!$B$4,OR(F109="5a",F109="5b")),G109-H109+J109-K109,"")</f>
        <v/>
      </c>
      <c r="V109" s="48" t="str">
        <f>IF(AND(E109&lt;&gt;'Povolené hodnoty'!$B$4,F109=6),G109+J109,"")</f>
        <v/>
      </c>
      <c r="W109" s="49" t="str">
        <f>IF(AND(E109&lt;&gt;'Povolené hodnoty'!$B$4,F109=7),G109+J109,"")</f>
        <v/>
      </c>
      <c r="X109" s="47" t="str">
        <f>IF(AND(E109&lt;&gt;'Povolené hodnoty'!$B$4,F109=10),H109+K109,"")</f>
        <v/>
      </c>
      <c r="Y109" s="48" t="str">
        <f>IF(AND(E109&lt;&gt;'Povolené hodnoty'!$B$4,F109=11),H109+K109,"")</f>
        <v/>
      </c>
      <c r="Z109" s="48" t="str">
        <f>IF(AND(E109&lt;&gt;'Povolené hodnoty'!$B$4,F109=12),H109+K109,"")</f>
        <v/>
      </c>
      <c r="AA109" s="49" t="str">
        <f>IF(AND(E109&lt;&gt;'Povolené hodnoty'!$B$4,F109=13),H109+K109,"")</f>
        <v/>
      </c>
      <c r="AC109" s="23" t="b">
        <f t="shared" si="14"/>
        <v>0</v>
      </c>
      <c r="AD109" s="23" t="b">
        <f t="shared" si="15"/>
        <v>0</v>
      </c>
      <c r="AE109" s="23" t="b">
        <f>AND(E109&lt;&gt;'Povolené hodnoty'!$B$6,OR(SUM(G109,J109)&lt;&gt;SUM(N109:O109,R109:W109),SUM(H109,K109)&lt;&gt;SUM(P109:Q109,X109:AA109),COUNT(G109:H109,J109:K109)&lt;&gt;COUNT(N109:AA109)))</f>
        <v>0</v>
      </c>
      <c r="AF109" s="23" t="b">
        <f>AND(E109='Povolené hodnoty'!$B$6,$AF$5)</f>
        <v>0</v>
      </c>
    </row>
    <row r="110" spans="1:32" x14ac:dyDescent="0.2">
      <c r="A110" s="85">
        <f t="shared" si="16"/>
        <v>105</v>
      </c>
      <c r="B110" s="89"/>
      <c r="C110" s="90"/>
      <c r="D110" s="79"/>
      <c r="E110" s="80"/>
      <c r="F110" s="81"/>
      <c r="G110" s="82"/>
      <c r="H110" s="83"/>
      <c r="I110" s="49">
        <f t="shared" si="13"/>
        <v>3625</v>
      </c>
      <c r="J110" s="162"/>
      <c r="K110" s="163"/>
      <c r="L110" s="164">
        <f t="shared" si="17"/>
        <v>10882</v>
      </c>
      <c r="M110" s="50">
        <f t="shared" si="18"/>
        <v>105</v>
      </c>
      <c r="N110" s="47" t="str">
        <f>IF(AND(E110='Povolené hodnoty'!$B$4,F110=2),G110+J110,"")</f>
        <v/>
      </c>
      <c r="O110" s="49" t="str">
        <f>IF(AND(E110='Povolené hodnoty'!$B$4,F110=1),G110+J110,"")</f>
        <v/>
      </c>
      <c r="P110" s="47" t="str">
        <f>IF(AND(E110='Povolené hodnoty'!$B$4,F110=10),H110+K110,"")</f>
        <v/>
      </c>
      <c r="Q110" s="49" t="str">
        <f>IF(AND(E110='Povolené hodnoty'!$B$4,F110=9),H110+K110,"")</f>
        <v/>
      </c>
      <c r="R110" s="47" t="str">
        <f>IF(AND(E110&lt;&gt;'Povolené hodnoty'!$B$4,F110=2),G110+J110,"")</f>
        <v/>
      </c>
      <c r="S110" s="48" t="str">
        <f>IF(AND(E110&lt;&gt;'Povolené hodnoty'!$B$4,F110=3),G110+J110,"")</f>
        <v/>
      </c>
      <c r="T110" s="48" t="str">
        <f>IF(AND(E110&lt;&gt;'Povolené hodnoty'!$B$4,F110=4),G110+J110,"")</f>
        <v/>
      </c>
      <c r="U110" s="48" t="str">
        <f>IF(AND(E110&lt;&gt;'Povolené hodnoty'!$B$4,OR(F110="5a",F110="5b")),G110-H110+J110-K110,"")</f>
        <v/>
      </c>
      <c r="V110" s="48" t="str">
        <f>IF(AND(E110&lt;&gt;'Povolené hodnoty'!$B$4,F110=6),G110+J110,"")</f>
        <v/>
      </c>
      <c r="W110" s="49" t="str">
        <f>IF(AND(E110&lt;&gt;'Povolené hodnoty'!$B$4,F110=7),G110+J110,"")</f>
        <v/>
      </c>
      <c r="X110" s="47" t="str">
        <f>IF(AND(E110&lt;&gt;'Povolené hodnoty'!$B$4,F110=10),H110+K110,"")</f>
        <v/>
      </c>
      <c r="Y110" s="48" t="str">
        <f>IF(AND(E110&lt;&gt;'Povolené hodnoty'!$B$4,F110=11),H110+K110,"")</f>
        <v/>
      </c>
      <c r="Z110" s="48" t="str">
        <f>IF(AND(E110&lt;&gt;'Povolené hodnoty'!$B$4,F110=12),H110+K110,"")</f>
        <v/>
      </c>
      <c r="AA110" s="49" t="str">
        <f>IF(AND(E110&lt;&gt;'Povolené hodnoty'!$B$4,F110=13),H110+K110,"")</f>
        <v/>
      </c>
      <c r="AC110" s="23" t="b">
        <f t="shared" si="14"/>
        <v>0</v>
      </c>
      <c r="AD110" s="23" t="b">
        <f t="shared" si="15"/>
        <v>0</v>
      </c>
      <c r="AE110" s="23" t="b">
        <f>AND(E110&lt;&gt;'Povolené hodnoty'!$B$6,OR(SUM(G110,J110)&lt;&gt;SUM(N110:O110,R110:W110),SUM(H110,K110)&lt;&gt;SUM(P110:Q110,X110:AA110),COUNT(G110:H110,J110:K110)&lt;&gt;COUNT(N110:AA110)))</f>
        <v>0</v>
      </c>
      <c r="AF110" s="23" t="b">
        <f>AND(E110='Povolené hodnoty'!$B$6,$AF$5)</f>
        <v>0</v>
      </c>
    </row>
    <row r="111" spans="1:32" x14ac:dyDescent="0.2">
      <c r="A111" s="85">
        <f t="shared" si="16"/>
        <v>106</v>
      </c>
      <c r="B111" s="89"/>
      <c r="C111" s="90"/>
      <c r="D111" s="79"/>
      <c r="E111" s="80"/>
      <c r="F111" s="81"/>
      <c r="G111" s="82"/>
      <c r="H111" s="83"/>
      <c r="I111" s="49">
        <f t="shared" ref="I111:I131" si="19">I110+G111-H111</f>
        <v>3625</v>
      </c>
      <c r="J111" s="162"/>
      <c r="K111" s="163"/>
      <c r="L111" s="164">
        <f t="shared" si="17"/>
        <v>10882</v>
      </c>
      <c r="M111" s="50">
        <f t="shared" si="18"/>
        <v>106</v>
      </c>
      <c r="N111" s="47" t="str">
        <f>IF(AND(E111='Povolené hodnoty'!$B$4,F111=2),G111+J111,"")</f>
        <v/>
      </c>
      <c r="O111" s="49" t="str">
        <f>IF(AND(E111='Povolené hodnoty'!$B$4,F111=1),G111+J111,"")</f>
        <v/>
      </c>
      <c r="P111" s="47" t="str">
        <f>IF(AND(E111='Povolené hodnoty'!$B$4,F111=10),H111+K111,"")</f>
        <v/>
      </c>
      <c r="Q111" s="49" t="str">
        <f>IF(AND(E111='Povolené hodnoty'!$B$4,F111=9),H111+K111,"")</f>
        <v/>
      </c>
      <c r="R111" s="47" t="str">
        <f>IF(AND(E111&lt;&gt;'Povolené hodnoty'!$B$4,F111=2),G111+J111,"")</f>
        <v/>
      </c>
      <c r="S111" s="48" t="str">
        <f>IF(AND(E111&lt;&gt;'Povolené hodnoty'!$B$4,F111=3),G111+J111,"")</f>
        <v/>
      </c>
      <c r="T111" s="48" t="str">
        <f>IF(AND(E111&lt;&gt;'Povolené hodnoty'!$B$4,F111=4),G111+J111,"")</f>
        <v/>
      </c>
      <c r="U111" s="48" t="str">
        <f>IF(AND(E111&lt;&gt;'Povolené hodnoty'!$B$4,OR(F111="5a",F111="5b")),G111-H111+J111-K111,"")</f>
        <v/>
      </c>
      <c r="V111" s="48" t="str">
        <f>IF(AND(E111&lt;&gt;'Povolené hodnoty'!$B$4,F111=6),G111+J111,"")</f>
        <v/>
      </c>
      <c r="W111" s="49" t="str">
        <f>IF(AND(E111&lt;&gt;'Povolené hodnoty'!$B$4,F111=7),G111+J111,"")</f>
        <v/>
      </c>
      <c r="X111" s="47" t="str">
        <f>IF(AND(E111&lt;&gt;'Povolené hodnoty'!$B$4,F111=10),H111+K111,"")</f>
        <v/>
      </c>
      <c r="Y111" s="48" t="str">
        <f>IF(AND(E111&lt;&gt;'Povolené hodnoty'!$B$4,F111=11),H111+K111,"")</f>
        <v/>
      </c>
      <c r="Z111" s="48" t="str">
        <f>IF(AND(E111&lt;&gt;'Povolené hodnoty'!$B$4,F111=12),H111+K111,"")</f>
        <v/>
      </c>
      <c r="AA111" s="49" t="str">
        <f>IF(AND(E111&lt;&gt;'Povolené hodnoty'!$B$4,F111=13),H111+K111,"")</f>
        <v/>
      </c>
      <c r="AC111" s="23" t="b">
        <f t="shared" si="14"/>
        <v>0</v>
      </c>
      <c r="AD111" s="23" t="b">
        <f t="shared" si="15"/>
        <v>0</v>
      </c>
      <c r="AE111" s="23" t="b">
        <f>AND(E111&lt;&gt;'Povolené hodnoty'!$B$6,OR(SUM(G111,J111)&lt;&gt;SUM(N111:O111,R111:W111),SUM(H111,K111)&lt;&gt;SUM(P111:Q111,X111:AA111),COUNT(G111:H111,J111:K111)&lt;&gt;COUNT(N111:AA111)))</f>
        <v>0</v>
      </c>
      <c r="AF111" s="23" t="b">
        <f>AND(E111='Povolené hodnoty'!$B$6,$AF$5)</f>
        <v>0</v>
      </c>
    </row>
    <row r="112" spans="1:32" x14ac:dyDescent="0.2">
      <c r="A112" s="85">
        <f t="shared" si="16"/>
        <v>107</v>
      </c>
      <c r="B112" s="89"/>
      <c r="C112" s="90"/>
      <c r="D112" s="79"/>
      <c r="E112" s="80"/>
      <c r="F112" s="81"/>
      <c r="G112" s="82"/>
      <c r="H112" s="83"/>
      <c r="I112" s="49">
        <f t="shared" si="19"/>
        <v>3625</v>
      </c>
      <c r="J112" s="162"/>
      <c r="K112" s="163"/>
      <c r="L112" s="164">
        <f t="shared" si="17"/>
        <v>10882</v>
      </c>
      <c r="M112" s="50">
        <f t="shared" si="18"/>
        <v>107</v>
      </c>
      <c r="N112" s="47" t="str">
        <f>IF(AND(E112='Povolené hodnoty'!$B$4,F112=2),G112+J112,"")</f>
        <v/>
      </c>
      <c r="O112" s="49" t="str">
        <f>IF(AND(E112='Povolené hodnoty'!$B$4,F112=1),G112+J112,"")</f>
        <v/>
      </c>
      <c r="P112" s="47" t="str">
        <f>IF(AND(E112='Povolené hodnoty'!$B$4,F112=10),H112+K112,"")</f>
        <v/>
      </c>
      <c r="Q112" s="49" t="str">
        <f>IF(AND(E112='Povolené hodnoty'!$B$4,F112=9),H112+K112,"")</f>
        <v/>
      </c>
      <c r="R112" s="47" t="str">
        <f>IF(AND(E112&lt;&gt;'Povolené hodnoty'!$B$4,F112=2),G112+J112,"")</f>
        <v/>
      </c>
      <c r="S112" s="48" t="str">
        <f>IF(AND(E112&lt;&gt;'Povolené hodnoty'!$B$4,F112=3),G112+J112,"")</f>
        <v/>
      </c>
      <c r="T112" s="48" t="str">
        <f>IF(AND(E112&lt;&gt;'Povolené hodnoty'!$B$4,F112=4),G112+J112,"")</f>
        <v/>
      </c>
      <c r="U112" s="48" t="str">
        <f>IF(AND(E112&lt;&gt;'Povolené hodnoty'!$B$4,OR(F112="5a",F112="5b")),G112-H112+J112-K112,"")</f>
        <v/>
      </c>
      <c r="V112" s="48" t="str">
        <f>IF(AND(E112&lt;&gt;'Povolené hodnoty'!$B$4,F112=6),G112+J112,"")</f>
        <v/>
      </c>
      <c r="W112" s="49" t="str">
        <f>IF(AND(E112&lt;&gt;'Povolené hodnoty'!$B$4,F112=7),G112+J112,"")</f>
        <v/>
      </c>
      <c r="X112" s="47" t="str">
        <f>IF(AND(E112&lt;&gt;'Povolené hodnoty'!$B$4,F112=10),H112+K112,"")</f>
        <v/>
      </c>
      <c r="Y112" s="48" t="str">
        <f>IF(AND(E112&lt;&gt;'Povolené hodnoty'!$B$4,F112=11),H112+K112,"")</f>
        <v/>
      </c>
      <c r="Z112" s="48" t="str">
        <f>IF(AND(E112&lt;&gt;'Povolené hodnoty'!$B$4,F112=12),H112+K112,"")</f>
        <v/>
      </c>
      <c r="AA112" s="49" t="str">
        <f>IF(AND(E112&lt;&gt;'Povolené hodnoty'!$B$4,F112=13),H112+K112,"")</f>
        <v/>
      </c>
      <c r="AC112" s="23" t="b">
        <f t="shared" si="14"/>
        <v>0</v>
      </c>
      <c r="AD112" s="23" t="b">
        <f t="shared" si="15"/>
        <v>0</v>
      </c>
      <c r="AE112" s="23" t="b">
        <f>AND(E112&lt;&gt;'Povolené hodnoty'!$B$6,OR(SUM(G112,J112)&lt;&gt;SUM(N112:O112,R112:W112),SUM(H112,K112)&lt;&gt;SUM(P112:Q112,X112:AA112),COUNT(G112:H112,J112:K112)&lt;&gt;COUNT(N112:AA112)))</f>
        <v>0</v>
      </c>
      <c r="AF112" s="23" t="b">
        <f>AND(E112='Povolené hodnoty'!$B$6,$AF$5)</f>
        <v>0</v>
      </c>
    </row>
    <row r="113" spans="1:32" x14ac:dyDescent="0.2">
      <c r="A113" s="85">
        <f t="shared" si="16"/>
        <v>108</v>
      </c>
      <c r="B113" s="89"/>
      <c r="C113" s="90"/>
      <c r="D113" s="79"/>
      <c r="E113" s="80"/>
      <c r="F113" s="81"/>
      <c r="G113" s="82"/>
      <c r="H113" s="83"/>
      <c r="I113" s="49">
        <f t="shared" si="19"/>
        <v>3625</v>
      </c>
      <c r="J113" s="162"/>
      <c r="K113" s="163"/>
      <c r="L113" s="164">
        <f t="shared" si="17"/>
        <v>10882</v>
      </c>
      <c r="M113" s="50">
        <f t="shared" si="18"/>
        <v>108</v>
      </c>
      <c r="N113" s="47" t="str">
        <f>IF(AND(E113='Povolené hodnoty'!$B$4,F113=2),G113+J113,"")</f>
        <v/>
      </c>
      <c r="O113" s="49" t="str">
        <f>IF(AND(E113='Povolené hodnoty'!$B$4,F113=1),G113+J113,"")</f>
        <v/>
      </c>
      <c r="P113" s="47" t="str">
        <f>IF(AND(E113='Povolené hodnoty'!$B$4,F113=10),H113+K113,"")</f>
        <v/>
      </c>
      <c r="Q113" s="49" t="str">
        <f>IF(AND(E113='Povolené hodnoty'!$B$4,F113=9),H113+K113,"")</f>
        <v/>
      </c>
      <c r="R113" s="47" t="str">
        <f>IF(AND(E113&lt;&gt;'Povolené hodnoty'!$B$4,F113=2),G113+J113,"")</f>
        <v/>
      </c>
      <c r="S113" s="48" t="str">
        <f>IF(AND(E113&lt;&gt;'Povolené hodnoty'!$B$4,F113=3),G113+J113,"")</f>
        <v/>
      </c>
      <c r="T113" s="48" t="str">
        <f>IF(AND(E113&lt;&gt;'Povolené hodnoty'!$B$4,F113=4),G113+J113,"")</f>
        <v/>
      </c>
      <c r="U113" s="48" t="str">
        <f>IF(AND(E113&lt;&gt;'Povolené hodnoty'!$B$4,OR(F113="5a",F113="5b")),G113-H113+J113-K113,"")</f>
        <v/>
      </c>
      <c r="V113" s="48" t="str">
        <f>IF(AND(E113&lt;&gt;'Povolené hodnoty'!$B$4,F113=6),G113+J113,"")</f>
        <v/>
      </c>
      <c r="W113" s="49" t="str">
        <f>IF(AND(E113&lt;&gt;'Povolené hodnoty'!$B$4,F113=7),G113+J113,"")</f>
        <v/>
      </c>
      <c r="X113" s="47" t="str">
        <f>IF(AND(E113&lt;&gt;'Povolené hodnoty'!$B$4,F113=10),H113+K113,"")</f>
        <v/>
      </c>
      <c r="Y113" s="48" t="str">
        <f>IF(AND(E113&lt;&gt;'Povolené hodnoty'!$B$4,F113=11),H113+K113,"")</f>
        <v/>
      </c>
      <c r="Z113" s="48" t="str">
        <f>IF(AND(E113&lt;&gt;'Povolené hodnoty'!$B$4,F113=12),H113+K113,"")</f>
        <v/>
      </c>
      <c r="AA113" s="49" t="str">
        <f>IF(AND(E113&lt;&gt;'Povolené hodnoty'!$B$4,F113=13),H113+K113,"")</f>
        <v/>
      </c>
      <c r="AC113" s="23" t="b">
        <f t="shared" si="14"/>
        <v>0</v>
      </c>
      <c r="AD113" s="23" t="b">
        <f t="shared" si="15"/>
        <v>0</v>
      </c>
      <c r="AE113" s="23" t="b">
        <f>AND(E113&lt;&gt;'Povolené hodnoty'!$B$6,OR(SUM(G113,J113)&lt;&gt;SUM(N113:O113,R113:W113),SUM(H113,K113)&lt;&gt;SUM(P113:Q113,X113:AA113),COUNT(G113:H113,J113:K113)&lt;&gt;COUNT(N113:AA113)))</f>
        <v>0</v>
      </c>
      <c r="AF113" s="23" t="b">
        <f>AND(E113='Povolené hodnoty'!$B$6,$AF$5)</f>
        <v>0</v>
      </c>
    </row>
    <row r="114" spans="1:32" x14ac:dyDescent="0.2">
      <c r="A114" s="85">
        <f t="shared" si="16"/>
        <v>109</v>
      </c>
      <c r="B114" s="89"/>
      <c r="C114" s="90"/>
      <c r="D114" s="79"/>
      <c r="E114" s="80"/>
      <c r="F114" s="81"/>
      <c r="G114" s="82"/>
      <c r="H114" s="83"/>
      <c r="I114" s="49">
        <f t="shared" si="19"/>
        <v>3625</v>
      </c>
      <c r="J114" s="162"/>
      <c r="K114" s="163"/>
      <c r="L114" s="164">
        <f t="shared" si="17"/>
        <v>10882</v>
      </c>
      <c r="M114" s="50">
        <f t="shared" si="18"/>
        <v>109</v>
      </c>
      <c r="N114" s="47" t="str">
        <f>IF(AND(E114='Povolené hodnoty'!$B$4,F114=2),G114+J114,"")</f>
        <v/>
      </c>
      <c r="O114" s="49" t="str">
        <f>IF(AND(E114='Povolené hodnoty'!$B$4,F114=1),G114+J114,"")</f>
        <v/>
      </c>
      <c r="P114" s="47" t="str">
        <f>IF(AND(E114='Povolené hodnoty'!$B$4,F114=10),H114+K114,"")</f>
        <v/>
      </c>
      <c r="Q114" s="49" t="str">
        <f>IF(AND(E114='Povolené hodnoty'!$B$4,F114=9),H114+K114,"")</f>
        <v/>
      </c>
      <c r="R114" s="47" t="str">
        <f>IF(AND(E114&lt;&gt;'Povolené hodnoty'!$B$4,F114=2),G114+J114,"")</f>
        <v/>
      </c>
      <c r="S114" s="48" t="str">
        <f>IF(AND(E114&lt;&gt;'Povolené hodnoty'!$B$4,F114=3),G114+J114,"")</f>
        <v/>
      </c>
      <c r="T114" s="48" t="str">
        <f>IF(AND(E114&lt;&gt;'Povolené hodnoty'!$B$4,F114=4),G114+J114,"")</f>
        <v/>
      </c>
      <c r="U114" s="48" t="str">
        <f>IF(AND(E114&lt;&gt;'Povolené hodnoty'!$B$4,OR(F114="5a",F114="5b")),G114-H114+J114-K114,"")</f>
        <v/>
      </c>
      <c r="V114" s="48" t="str">
        <f>IF(AND(E114&lt;&gt;'Povolené hodnoty'!$B$4,F114=6),G114+J114,"")</f>
        <v/>
      </c>
      <c r="W114" s="49" t="str">
        <f>IF(AND(E114&lt;&gt;'Povolené hodnoty'!$B$4,F114=7),G114+J114,"")</f>
        <v/>
      </c>
      <c r="X114" s="47" t="str">
        <f>IF(AND(E114&lt;&gt;'Povolené hodnoty'!$B$4,F114=10),H114+K114,"")</f>
        <v/>
      </c>
      <c r="Y114" s="48" t="str">
        <f>IF(AND(E114&lt;&gt;'Povolené hodnoty'!$B$4,F114=11),H114+K114,"")</f>
        <v/>
      </c>
      <c r="Z114" s="48" t="str">
        <f>IF(AND(E114&lt;&gt;'Povolené hodnoty'!$B$4,F114=12),H114+K114,"")</f>
        <v/>
      </c>
      <c r="AA114" s="49" t="str">
        <f>IF(AND(E114&lt;&gt;'Povolené hodnoty'!$B$4,F114=13),H114+K114,"")</f>
        <v/>
      </c>
      <c r="AC114" s="23" t="b">
        <f t="shared" si="14"/>
        <v>0</v>
      </c>
      <c r="AD114" s="23" t="b">
        <f t="shared" si="15"/>
        <v>0</v>
      </c>
      <c r="AE114" s="23" t="b">
        <f>AND(E114&lt;&gt;'Povolené hodnoty'!$B$6,OR(SUM(G114,J114)&lt;&gt;SUM(N114:O114,R114:W114),SUM(H114,K114)&lt;&gt;SUM(P114:Q114,X114:AA114),COUNT(G114:H114,J114:K114)&lt;&gt;COUNT(N114:AA114)))</f>
        <v>0</v>
      </c>
      <c r="AF114" s="23" t="b">
        <f>AND(E114='Povolené hodnoty'!$B$6,$AF$5)</f>
        <v>0</v>
      </c>
    </row>
    <row r="115" spans="1:32" x14ac:dyDescent="0.2">
      <c r="A115" s="85">
        <f t="shared" si="16"/>
        <v>110</v>
      </c>
      <c r="B115" s="89"/>
      <c r="C115" s="90"/>
      <c r="D115" s="79"/>
      <c r="E115" s="80"/>
      <c r="F115" s="81"/>
      <c r="G115" s="82"/>
      <c r="H115" s="83"/>
      <c r="I115" s="49">
        <f t="shared" si="19"/>
        <v>3625</v>
      </c>
      <c r="J115" s="162"/>
      <c r="K115" s="163"/>
      <c r="L115" s="164">
        <f t="shared" si="17"/>
        <v>10882</v>
      </c>
      <c r="M115" s="50">
        <f t="shared" si="18"/>
        <v>110</v>
      </c>
      <c r="N115" s="47" t="str">
        <f>IF(AND(E115='Povolené hodnoty'!$B$4,F115=2),G115+J115,"")</f>
        <v/>
      </c>
      <c r="O115" s="49" t="str">
        <f>IF(AND(E115='Povolené hodnoty'!$B$4,F115=1),G115+J115,"")</f>
        <v/>
      </c>
      <c r="P115" s="47" t="str">
        <f>IF(AND(E115='Povolené hodnoty'!$B$4,F115=10),H115+K115,"")</f>
        <v/>
      </c>
      <c r="Q115" s="49" t="str">
        <f>IF(AND(E115='Povolené hodnoty'!$B$4,F115=9),H115+K115,"")</f>
        <v/>
      </c>
      <c r="R115" s="47" t="str">
        <f>IF(AND(E115&lt;&gt;'Povolené hodnoty'!$B$4,F115=2),G115+J115,"")</f>
        <v/>
      </c>
      <c r="S115" s="48" t="str">
        <f>IF(AND(E115&lt;&gt;'Povolené hodnoty'!$B$4,F115=3),G115+J115,"")</f>
        <v/>
      </c>
      <c r="T115" s="48" t="str">
        <f>IF(AND(E115&lt;&gt;'Povolené hodnoty'!$B$4,F115=4),G115+J115,"")</f>
        <v/>
      </c>
      <c r="U115" s="48" t="str">
        <f>IF(AND(E115&lt;&gt;'Povolené hodnoty'!$B$4,OR(F115="5a",F115="5b")),G115-H115+J115-K115,"")</f>
        <v/>
      </c>
      <c r="V115" s="48" t="str">
        <f>IF(AND(E115&lt;&gt;'Povolené hodnoty'!$B$4,F115=6),G115+J115,"")</f>
        <v/>
      </c>
      <c r="W115" s="49" t="str">
        <f>IF(AND(E115&lt;&gt;'Povolené hodnoty'!$B$4,F115=7),G115+J115,"")</f>
        <v/>
      </c>
      <c r="X115" s="47" t="str">
        <f>IF(AND(E115&lt;&gt;'Povolené hodnoty'!$B$4,F115=10),H115+K115,"")</f>
        <v/>
      </c>
      <c r="Y115" s="48" t="str">
        <f>IF(AND(E115&lt;&gt;'Povolené hodnoty'!$B$4,F115=11),H115+K115,"")</f>
        <v/>
      </c>
      <c r="Z115" s="48" t="str">
        <f>IF(AND(E115&lt;&gt;'Povolené hodnoty'!$B$4,F115=12),H115+K115,"")</f>
        <v/>
      </c>
      <c r="AA115" s="49" t="str">
        <f>IF(AND(E115&lt;&gt;'Povolené hodnoty'!$B$4,F115=13),H115+K115,"")</f>
        <v/>
      </c>
      <c r="AC115" s="23" t="b">
        <f t="shared" si="14"/>
        <v>0</v>
      </c>
      <c r="AD115" s="23" t="b">
        <f t="shared" si="15"/>
        <v>0</v>
      </c>
      <c r="AE115" s="23" t="b">
        <f>AND(E115&lt;&gt;'Povolené hodnoty'!$B$6,OR(SUM(G115,J115)&lt;&gt;SUM(N115:O115,R115:W115),SUM(H115,K115)&lt;&gt;SUM(P115:Q115,X115:AA115),COUNT(G115:H115,J115:K115)&lt;&gt;COUNT(N115:AA115)))</f>
        <v>0</v>
      </c>
      <c r="AF115" s="23" t="b">
        <f>AND(E115='Povolené hodnoty'!$B$6,$AF$5)</f>
        <v>0</v>
      </c>
    </row>
    <row r="116" spans="1:32" x14ac:dyDescent="0.2">
      <c r="A116" s="85">
        <f t="shared" si="16"/>
        <v>111</v>
      </c>
      <c r="B116" s="89"/>
      <c r="C116" s="90"/>
      <c r="D116" s="79"/>
      <c r="E116" s="80"/>
      <c r="F116" s="81"/>
      <c r="G116" s="82"/>
      <c r="H116" s="83"/>
      <c r="I116" s="49">
        <f t="shared" si="19"/>
        <v>3625</v>
      </c>
      <c r="J116" s="162"/>
      <c r="K116" s="163"/>
      <c r="L116" s="164">
        <f t="shared" si="17"/>
        <v>10882</v>
      </c>
      <c r="M116" s="50">
        <f t="shared" si="18"/>
        <v>111</v>
      </c>
      <c r="N116" s="47" t="str">
        <f>IF(AND(E116='Povolené hodnoty'!$B$4,F116=2),G116+J116,"")</f>
        <v/>
      </c>
      <c r="O116" s="49" t="str">
        <f>IF(AND(E116='Povolené hodnoty'!$B$4,F116=1),G116+J116,"")</f>
        <v/>
      </c>
      <c r="P116" s="47" t="str">
        <f>IF(AND(E116='Povolené hodnoty'!$B$4,F116=10),H116+K116,"")</f>
        <v/>
      </c>
      <c r="Q116" s="49" t="str">
        <f>IF(AND(E116='Povolené hodnoty'!$B$4,F116=9),H116+K116,"")</f>
        <v/>
      </c>
      <c r="R116" s="47" t="str">
        <f>IF(AND(E116&lt;&gt;'Povolené hodnoty'!$B$4,F116=2),G116+J116,"")</f>
        <v/>
      </c>
      <c r="S116" s="48" t="str">
        <f>IF(AND(E116&lt;&gt;'Povolené hodnoty'!$B$4,F116=3),G116+J116,"")</f>
        <v/>
      </c>
      <c r="T116" s="48" t="str">
        <f>IF(AND(E116&lt;&gt;'Povolené hodnoty'!$B$4,F116=4),G116+J116,"")</f>
        <v/>
      </c>
      <c r="U116" s="48" t="str">
        <f>IF(AND(E116&lt;&gt;'Povolené hodnoty'!$B$4,OR(F116="5a",F116="5b")),G116-H116+J116-K116,"")</f>
        <v/>
      </c>
      <c r="V116" s="48" t="str">
        <f>IF(AND(E116&lt;&gt;'Povolené hodnoty'!$B$4,F116=6),G116+J116,"")</f>
        <v/>
      </c>
      <c r="W116" s="49" t="str">
        <f>IF(AND(E116&lt;&gt;'Povolené hodnoty'!$B$4,F116=7),G116+J116,"")</f>
        <v/>
      </c>
      <c r="X116" s="47" t="str">
        <f>IF(AND(E116&lt;&gt;'Povolené hodnoty'!$B$4,F116=10),H116+K116,"")</f>
        <v/>
      </c>
      <c r="Y116" s="48" t="str">
        <f>IF(AND(E116&lt;&gt;'Povolené hodnoty'!$B$4,F116=11),H116+K116,"")</f>
        <v/>
      </c>
      <c r="Z116" s="48" t="str">
        <f>IF(AND(E116&lt;&gt;'Povolené hodnoty'!$B$4,F116=12),H116+K116,"")</f>
        <v/>
      </c>
      <c r="AA116" s="49" t="str">
        <f>IF(AND(E116&lt;&gt;'Povolené hodnoty'!$B$4,F116=13),H116+K116,"")</f>
        <v/>
      </c>
      <c r="AC116" s="23" t="b">
        <f t="shared" si="14"/>
        <v>0</v>
      </c>
      <c r="AD116" s="23" t="b">
        <f t="shared" si="15"/>
        <v>0</v>
      </c>
      <c r="AE116" s="23" t="b">
        <f>AND(E116&lt;&gt;'Povolené hodnoty'!$B$6,OR(SUM(G116,J116)&lt;&gt;SUM(N116:O116,R116:W116),SUM(H116,K116)&lt;&gt;SUM(P116:Q116,X116:AA116),COUNT(G116:H116,J116:K116)&lt;&gt;COUNT(N116:AA116)))</f>
        <v>0</v>
      </c>
      <c r="AF116" s="23" t="b">
        <f>AND(E116='Povolené hodnoty'!$B$6,$AF$5)</f>
        <v>0</v>
      </c>
    </row>
    <row r="117" spans="1:32" x14ac:dyDescent="0.2">
      <c r="A117" s="85">
        <f t="shared" si="16"/>
        <v>112</v>
      </c>
      <c r="B117" s="89"/>
      <c r="C117" s="90"/>
      <c r="D117" s="79"/>
      <c r="E117" s="80"/>
      <c r="F117" s="81"/>
      <c r="G117" s="82"/>
      <c r="H117" s="83"/>
      <c r="I117" s="49">
        <f t="shared" si="19"/>
        <v>3625</v>
      </c>
      <c r="J117" s="162"/>
      <c r="K117" s="163"/>
      <c r="L117" s="164">
        <f t="shared" si="17"/>
        <v>10882</v>
      </c>
      <c r="M117" s="50">
        <f t="shared" si="18"/>
        <v>112</v>
      </c>
      <c r="N117" s="47" t="str">
        <f>IF(AND(E117='Povolené hodnoty'!$B$4,F117=2),G117+J117,"")</f>
        <v/>
      </c>
      <c r="O117" s="49" t="str">
        <f>IF(AND(E117='Povolené hodnoty'!$B$4,F117=1),G117+J117,"")</f>
        <v/>
      </c>
      <c r="P117" s="47" t="str">
        <f>IF(AND(E117='Povolené hodnoty'!$B$4,F117=10),H117+K117,"")</f>
        <v/>
      </c>
      <c r="Q117" s="49" t="str">
        <f>IF(AND(E117='Povolené hodnoty'!$B$4,F117=9),H117+K117,"")</f>
        <v/>
      </c>
      <c r="R117" s="47" t="str">
        <f>IF(AND(E117&lt;&gt;'Povolené hodnoty'!$B$4,F117=2),G117+J117,"")</f>
        <v/>
      </c>
      <c r="S117" s="48" t="str">
        <f>IF(AND(E117&lt;&gt;'Povolené hodnoty'!$B$4,F117=3),G117+J117,"")</f>
        <v/>
      </c>
      <c r="T117" s="48" t="str">
        <f>IF(AND(E117&lt;&gt;'Povolené hodnoty'!$B$4,F117=4),G117+J117,"")</f>
        <v/>
      </c>
      <c r="U117" s="48" t="str">
        <f>IF(AND(E117&lt;&gt;'Povolené hodnoty'!$B$4,OR(F117="5a",F117="5b")),G117-H117+J117-K117,"")</f>
        <v/>
      </c>
      <c r="V117" s="48" t="str">
        <f>IF(AND(E117&lt;&gt;'Povolené hodnoty'!$B$4,F117=6),G117+J117,"")</f>
        <v/>
      </c>
      <c r="W117" s="49" t="str">
        <f>IF(AND(E117&lt;&gt;'Povolené hodnoty'!$B$4,F117=7),G117+J117,"")</f>
        <v/>
      </c>
      <c r="X117" s="47" t="str">
        <f>IF(AND(E117&lt;&gt;'Povolené hodnoty'!$B$4,F117=10),H117+K117,"")</f>
        <v/>
      </c>
      <c r="Y117" s="48" t="str">
        <f>IF(AND(E117&lt;&gt;'Povolené hodnoty'!$B$4,F117=11),H117+K117,"")</f>
        <v/>
      </c>
      <c r="Z117" s="48" t="str">
        <f>IF(AND(E117&lt;&gt;'Povolené hodnoty'!$B$4,F117=12),H117+K117,"")</f>
        <v/>
      </c>
      <c r="AA117" s="49" t="str">
        <f>IF(AND(E117&lt;&gt;'Povolené hodnoty'!$B$4,F117=13),H117+K117,"")</f>
        <v/>
      </c>
      <c r="AC117" s="23" t="b">
        <f t="shared" si="14"/>
        <v>0</v>
      </c>
      <c r="AD117" s="23" t="b">
        <f t="shared" si="15"/>
        <v>0</v>
      </c>
      <c r="AE117" s="23" t="b">
        <f>AND(E117&lt;&gt;'Povolené hodnoty'!$B$6,OR(SUM(G117,J117)&lt;&gt;SUM(N117:O117,R117:W117),SUM(H117,K117)&lt;&gt;SUM(P117:Q117,X117:AA117),COUNT(G117:H117,J117:K117)&lt;&gt;COUNT(N117:AA117)))</f>
        <v>0</v>
      </c>
      <c r="AF117" s="23" t="b">
        <f>AND(E117='Povolené hodnoty'!$B$6,$AF$5)</f>
        <v>0</v>
      </c>
    </row>
    <row r="118" spans="1:32" x14ac:dyDescent="0.2">
      <c r="A118" s="85">
        <f t="shared" si="16"/>
        <v>113</v>
      </c>
      <c r="B118" s="89"/>
      <c r="C118" s="90"/>
      <c r="D118" s="79"/>
      <c r="E118" s="80"/>
      <c r="F118" s="81"/>
      <c r="G118" s="82"/>
      <c r="H118" s="83"/>
      <c r="I118" s="49">
        <f t="shared" si="19"/>
        <v>3625</v>
      </c>
      <c r="J118" s="162"/>
      <c r="K118" s="163"/>
      <c r="L118" s="164">
        <f t="shared" si="17"/>
        <v>10882</v>
      </c>
      <c r="M118" s="50">
        <f t="shared" si="18"/>
        <v>113</v>
      </c>
      <c r="N118" s="47" t="str">
        <f>IF(AND(E118='Povolené hodnoty'!$B$4,F118=2),G118+J118,"")</f>
        <v/>
      </c>
      <c r="O118" s="49" t="str">
        <f>IF(AND(E118='Povolené hodnoty'!$B$4,F118=1),G118+J118,"")</f>
        <v/>
      </c>
      <c r="P118" s="47" t="str">
        <f>IF(AND(E118='Povolené hodnoty'!$B$4,F118=10),H118+K118,"")</f>
        <v/>
      </c>
      <c r="Q118" s="49" t="str">
        <f>IF(AND(E118='Povolené hodnoty'!$B$4,F118=9),H118+K118,"")</f>
        <v/>
      </c>
      <c r="R118" s="47" t="str">
        <f>IF(AND(E118&lt;&gt;'Povolené hodnoty'!$B$4,F118=2),G118+J118,"")</f>
        <v/>
      </c>
      <c r="S118" s="48" t="str">
        <f>IF(AND(E118&lt;&gt;'Povolené hodnoty'!$B$4,F118=3),G118+J118,"")</f>
        <v/>
      </c>
      <c r="T118" s="48" t="str">
        <f>IF(AND(E118&lt;&gt;'Povolené hodnoty'!$B$4,F118=4),G118+J118,"")</f>
        <v/>
      </c>
      <c r="U118" s="48" t="str">
        <f>IF(AND(E118&lt;&gt;'Povolené hodnoty'!$B$4,OR(F118="5a",F118="5b")),G118-H118+J118-K118,"")</f>
        <v/>
      </c>
      <c r="V118" s="48" t="str">
        <f>IF(AND(E118&lt;&gt;'Povolené hodnoty'!$B$4,F118=6),G118+J118,"")</f>
        <v/>
      </c>
      <c r="W118" s="49" t="str">
        <f>IF(AND(E118&lt;&gt;'Povolené hodnoty'!$B$4,F118=7),G118+J118,"")</f>
        <v/>
      </c>
      <c r="X118" s="47" t="str">
        <f>IF(AND(E118&lt;&gt;'Povolené hodnoty'!$B$4,F118=10),H118+K118,"")</f>
        <v/>
      </c>
      <c r="Y118" s="48" t="str">
        <f>IF(AND(E118&lt;&gt;'Povolené hodnoty'!$B$4,F118=11),H118+K118,"")</f>
        <v/>
      </c>
      <c r="Z118" s="48" t="str">
        <f>IF(AND(E118&lt;&gt;'Povolené hodnoty'!$B$4,F118=12),H118+K118,"")</f>
        <v/>
      </c>
      <c r="AA118" s="49" t="str">
        <f>IF(AND(E118&lt;&gt;'Povolené hodnoty'!$B$4,F118=13),H118+K118,"")</f>
        <v/>
      </c>
      <c r="AC118" s="23" t="b">
        <f t="shared" si="14"/>
        <v>0</v>
      </c>
      <c r="AD118" s="23" t="b">
        <f t="shared" si="15"/>
        <v>0</v>
      </c>
      <c r="AE118" s="23" t="b">
        <f>AND(E118&lt;&gt;'Povolené hodnoty'!$B$6,OR(SUM(G118,J118)&lt;&gt;SUM(N118:O118,R118:W118),SUM(H118,K118)&lt;&gt;SUM(P118:Q118,X118:AA118),COUNT(G118:H118,J118:K118)&lt;&gt;COUNT(N118:AA118)))</f>
        <v>0</v>
      </c>
      <c r="AF118" s="23" t="b">
        <f>AND(E118='Povolené hodnoty'!$B$6,$AF$5)</f>
        <v>0</v>
      </c>
    </row>
    <row r="119" spans="1:32" x14ac:dyDescent="0.2">
      <c r="A119" s="85">
        <f t="shared" si="16"/>
        <v>114</v>
      </c>
      <c r="B119" s="89"/>
      <c r="C119" s="90"/>
      <c r="D119" s="79"/>
      <c r="E119" s="80"/>
      <c r="F119" s="81"/>
      <c r="G119" s="82"/>
      <c r="H119" s="83"/>
      <c r="I119" s="49">
        <f t="shared" si="19"/>
        <v>3625</v>
      </c>
      <c r="J119" s="162"/>
      <c r="K119" s="163"/>
      <c r="L119" s="164">
        <f t="shared" si="17"/>
        <v>10882</v>
      </c>
      <c r="M119" s="50">
        <f t="shared" si="18"/>
        <v>114</v>
      </c>
      <c r="N119" s="47" t="str">
        <f>IF(AND(E119='Povolené hodnoty'!$B$4,F119=2),G119+J119,"")</f>
        <v/>
      </c>
      <c r="O119" s="49" t="str">
        <f>IF(AND(E119='Povolené hodnoty'!$B$4,F119=1),G119+J119,"")</f>
        <v/>
      </c>
      <c r="P119" s="47" t="str">
        <f>IF(AND(E119='Povolené hodnoty'!$B$4,F119=10),H119+K119,"")</f>
        <v/>
      </c>
      <c r="Q119" s="49" t="str">
        <f>IF(AND(E119='Povolené hodnoty'!$B$4,F119=9),H119+K119,"")</f>
        <v/>
      </c>
      <c r="R119" s="47" t="str">
        <f>IF(AND(E119&lt;&gt;'Povolené hodnoty'!$B$4,F119=2),G119+J119,"")</f>
        <v/>
      </c>
      <c r="S119" s="48" t="str">
        <f>IF(AND(E119&lt;&gt;'Povolené hodnoty'!$B$4,F119=3),G119+J119,"")</f>
        <v/>
      </c>
      <c r="T119" s="48" t="str">
        <f>IF(AND(E119&lt;&gt;'Povolené hodnoty'!$B$4,F119=4),G119+J119,"")</f>
        <v/>
      </c>
      <c r="U119" s="48" t="str">
        <f>IF(AND(E119&lt;&gt;'Povolené hodnoty'!$B$4,OR(F119="5a",F119="5b")),G119-H119+J119-K119,"")</f>
        <v/>
      </c>
      <c r="V119" s="48" t="str">
        <f>IF(AND(E119&lt;&gt;'Povolené hodnoty'!$B$4,F119=6),G119+J119,"")</f>
        <v/>
      </c>
      <c r="W119" s="49" t="str">
        <f>IF(AND(E119&lt;&gt;'Povolené hodnoty'!$B$4,F119=7),G119+J119,"")</f>
        <v/>
      </c>
      <c r="X119" s="47" t="str">
        <f>IF(AND(E119&lt;&gt;'Povolené hodnoty'!$B$4,F119=10),H119+K119,"")</f>
        <v/>
      </c>
      <c r="Y119" s="48" t="str">
        <f>IF(AND(E119&lt;&gt;'Povolené hodnoty'!$B$4,F119=11),H119+K119,"")</f>
        <v/>
      </c>
      <c r="Z119" s="48" t="str">
        <f>IF(AND(E119&lt;&gt;'Povolené hodnoty'!$B$4,F119=12),H119+K119,"")</f>
        <v/>
      </c>
      <c r="AA119" s="49" t="str">
        <f>IF(AND(E119&lt;&gt;'Povolené hodnoty'!$B$4,F119=13),H119+K119,"")</f>
        <v/>
      </c>
      <c r="AC119" s="23" t="b">
        <f t="shared" si="14"/>
        <v>0</v>
      </c>
      <c r="AD119" s="23" t="b">
        <f t="shared" si="15"/>
        <v>0</v>
      </c>
      <c r="AE119" s="23" t="b">
        <f>AND(E119&lt;&gt;'Povolené hodnoty'!$B$6,OR(SUM(G119,J119)&lt;&gt;SUM(N119:O119,R119:W119),SUM(H119,K119)&lt;&gt;SUM(P119:Q119,X119:AA119),COUNT(G119:H119,J119:K119)&lt;&gt;COUNT(N119:AA119)))</f>
        <v>0</v>
      </c>
      <c r="AF119" s="23" t="b">
        <f>AND(E119='Povolené hodnoty'!$B$6,$AF$5)</f>
        <v>0</v>
      </c>
    </row>
    <row r="120" spans="1:32" x14ac:dyDescent="0.2">
      <c r="A120" s="85">
        <f t="shared" si="16"/>
        <v>115</v>
      </c>
      <c r="B120" s="89"/>
      <c r="C120" s="90"/>
      <c r="D120" s="79"/>
      <c r="E120" s="80"/>
      <c r="F120" s="81"/>
      <c r="G120" s="82"/>
      <c r="H120" s="83"/>
      <c r="I120" s="49">
        <f t="shared" si="19"/>
        <v>3625</v>
      </c>
      <c r="J120" s="162"/>
      <c r="K120" s="163"/>
      <c r="L120" s="164">
        <f t="shared" si="17"/>
        <v>10882</v>
      </c>
      <c r="M120" s="50">
        <f t="shared" si="18"/>
        <v>115</v>
      </c>
      <c r="N120" s="47" t="str">
        <f>IF(AND(E120='Povolené hodnoty'!$B$4,F120=2),G120+J120,"")</f>
        <v/>
      </c>
      <c r="O120" s="49" t="str">
        <f>IF(AND(E120='Povolené hodnoty'!$B$4,F120=1),G120+J120,"")</f>
        <v/>
      </c>
      <c r="P120" s="47" t="str">
        <f>IF(AND(E120='Povolené hodnoty'!$B$4,F120=10),H120+K120,"")</f>
        <v/>
      </c>
      <c r="Q120" s="49" t="str">
        <f>IF(AND(E120='Povolené hodnoty'!$B$4,F120=9),H120+K120,"")</f>
        <v/>
      </c>
      <c r="R120" s="47" t="str">
        <f>IF(AND(E120&lt;&gt;'Povolené hodnoty'!$B$4,F120=2),G120+J120,"")</f>
        <v/>
      </c>
      <c r="S120" s="48" t="str">
        <f>IF(AND(E120&lt;&gt;'Povolené hodnoty'!$B$4,F120=3),G120+J120,"")</f>
        <v/>
      </c>
      <c r="T120" s="48" t="str">
        <f>IF(AND(E120&lt;&gt;'Povolené hodnoty'!$B$4,F120=4),G120+J120,"")</f>
        <v/>
      </c>
      <c r="U120" s="48" t="str">
        <f>IF(AND(E120&lt;&gt;'Povolené hodnoty'!$B$4,OR(F120="5a",F120="5b")),G120-H120+J120-K120,"")</f>
        <v/>
      </c>
      <c r="V120" s="48" t="str">
        <f>IF(AND(E120&lt;&gt;'Povolené hodnoty'!$B$4,F120=6),G120+J120,"")</f>
        <v/>
      </c>
      <c r="W120" s="49" t="str">
        <f>IF(AND(E120&lt;&gt;'Povolené hodnoty'!$B$4,F120=7),G120+J120,"")</f>
        <v/>
      </c>
      <c r="X120" s="47" t="str">
        <f>IF(AND(E120&lt;&gt;'Povolené hodnoty'!$B$4,F120=10),H120+K120,"")</f>
        <v/>
      </c>
      <c r="Y120" s="48" t="str">
        <f>IF(AND(E120&lt;&gt;'Povolené hodnoty'!$B$4,F120=11),H120+K120,"")</f>
        <v/>
      </c>
      <c r="Z120" s="48" t="str">
        <f>IF(AND(E120&lt;&gt;'Povolené hodnoty'!$B$4,F120=12),H120+K120,"")</f>
        <v/>
      </c>
      <c r="AA120" s="49" t="str">
        <f>IF(AND(E120&lt;&gt;'Povolené hodnoty'!$B$4,F120=13),H120+K120,"")</f>
        <v/>
      </c>
      <c r="AC120" s="23" t="b">
        <f t="shared" si="14"/>
        <v>0</v>
      </c>
      <c r="AD120" s="23" t="b">
        <f t="shared" si="15"/>
        <v>0</v>
      </c>
      <c r="AE120" s="23" t="b">
        <f>AND(E120&lt;&gt;'Povolené hodnoty'!$B$6,OR(SUM(G120,J120)&lt;&gt;SUM(N120:O120,R120:W120),SUM(H120,K120)&lt;&gt;SUM(P120:Q120,X120:AA120),COUNT(G120:H120,J120:K120)&lt;&gt;COUNT(N120:AA120)))</f>
        <v>0</v>
      </c>
      <c r="AF120" s="23" t="b">
        <f>AND(E120='Povolené hodnoty'!$B$6,$AF$5)</f>
        <v>0</v>
      </c>
    </row>
    <row r="121" spans="1:32" x14ac:dyDescent="0.2">
      <c r="A121" s="85">
        <f t="shared" si="16"/>
        <v>116</v>
      </c>
      <c r="B121" s="89"/>
      <c r="C121" s="90"/>
      <c r="D121" s="79"/>
      <c r="E121" s="80"/>
      <c r="F121" s="81"/>
      <c r="G121" s="82"/>
      <c r="H121" s="83"/>
      <c r="I121" s="49">
        <f t="shared" si="19"/>
        <v>3625</v>
      </c>
      <c r="J121" s="162"/>
      <c r="K121" s="163"/>
      <c r="L121" s="164">
        <f t="shared" si="17"/>
        <v>10882</v>
      </c>
      <c r="M121" s="50">
        <f t="shared" si="18"/>
        <v>116</v>
      </c>
      <c r="N121" s="47" t="str">
        <f>IF(AND(E121='Povolené hodnoty'!$B$4,F121=2),G121+J121,"")</f>
        <v/>
      </c>
      <c r="O121" s="49" t="str">
        <f>IF(AND(E121='Povolené hodnoty'!$B$4,F121=1),G121+J121,"")</f>
        <v/>
      </c>
      <c r="P121" s="47" t="str">
        <f>IF(AND(E121='Povolené hodnoty'!$B$4,F121=10),H121+K121,"")</f>
        <v/>
      </c>
      <c r="Q121" s="49" t="str">
        <f>IF(AND(E121='Povolené hodnoty'!$B$4,F121=9),H121+K121,"")</f>
        <v/>
      </c>
      <c r="R121" s="47" t="str">
        <f>IF(AND(E121&lt;&gt;'Povolené hodnoty'!$B$4,F121=2),G121+J121,"")</f>
        <v/>
      </c>
      <c r="S121" s="48" t="str">
        <f>IF(AND(E121&lt;&gt;'Povolené hodnoty'!$B$4,F121=3),G121+J121,"")</f>
        <v/>
      </c>
      <c r="T121" s="48" t="str">
        <f>IF(AND(E121&lt;&gt;'Povolené hodnoty'!$B$4,F121=4),G121+J121,"")</f>
        <v/>
      </c>
      <c r="U121" s="48" t="str">
        <f>IF(AND(E121&lt;&gt;'Povolené hodnoty'!$B$4,OR(F121="5a",F121="5b")),G121-H121+J121-K121,"")</f>
        <v/>
      </c>
      <c r="V121" s="48" t="str">
        <f>IF(AND(E121&lt;&gt;'Povolené hodnoty'!$B$4,F121=6),G121+J121,"")</f>
        <v/>
      </c>
      <c r="W121" s="49" t="str">
        <f>IF(AND(E121&lt;&gt;'Povolené hodnoty'!$B$4,F121=7),G121+J121,"")</f>
        <v/>
      </c>
      <c r="X121" s="47" t="str">
        <f>IF(AND(E121&lt;&gt;'Povolené hodnoty'!$B$4,F121=10),H121+K121,"")</f>
        <v/>
      </c>
      <c r="Y121" s="48" t="str">
        <f>IF(AND(E121&lt;&gt;'Povolené hodnoty'!$B$4,F121=11),H121+K121,"")</f>
        <v/>
      </c>
      <c r="Z121" s="48" t="str">
        <f>IF(AND(E121&lt;&gt;'Povolené hodnoty'!$B$4,F121=12),H121+K121,"")</f>
        <v/>
      </c>
      <c r="AA121" s="49" t="str">
        <f>IF(AND(E121&lt;&gt;'Povolené hodnoty'!$B$4,F121=13),H121+K121,"")</f>
        <v/>
      </c>
      <c r="AC121" s="23" t="b">
        <f t="shared" si="14"/>
        <v>0</v>
      </c>
      <c r="AD121" s="23" t="b">
        <f t="shared" si="15"/>
        <v>0</v>
      </c>
      <c r="AE121" s="23" t="b">
        <f>AND(E121&lt;&gt;'Povolené hodnoty'!$B$6,OR(SUM(G121,J121)&lt;&gt;SUM(N121:O121,R121:W121),SUM(H121,K121)&lt;&gt;SUM(P121:Q121,X121:AA121),COUNT(G121:H121,J121:K121)&lt;&gt;COUNT(N121:AA121)))</f>
        <v>0</v>
      </c>
      <c r="AF121" s="23" t="b">
        <f>AND(E121='Povolené hodnoty'!$B$6,$AF$5)</f>
        <v>0</v>
      </c>
    </row>
    <row r="122" spans="1:32" x14ac:dyDescent="0.2">
      <c r="A122" s="85">
        <f t="shared" si="16"/>
        <v>117</v>
      </c>
      <c r="B122" s="89"/>
      <c r="C122" s="90"/>
      <c r="D122" s="79"/>
      <c r="E122" s="80"/>
      <c r="F122" s="81"/>
      <c r="G122" s="82"/>
      <c r="H122" s="83"/>
      <c r="I122" s="49">
        <f t="shared" si="19"/>
        <v>3625</v>
      </c>
      <c r="J122" s="162"/>
      <c r="K122" s="163"/>
      <c r="L122" s="164">
        <f t="shared" si="17"/>
        <v>10882</v>
      </c>
      <c r="M122" s="50">
        <f t="shared" si="18"/>
        <v>117</v>
      </c>
      <c r="N122" s="47" t="str">
        <f>IF(AND(E122='Povolené hodnoty'!$B$4,F122=2),G122+J122,"")</f>
        <v/>
      </c>
      <c r="O122" s="49" t="str">
        <f>IF(AND(E122='Povolené hodnoty'!$B$4,F122=1),G122+J122,"")</f>
        <v/>
      </c>
      <c r="P122" s="47" t="str">
        <f>IF(AND(E122='Povolené hodnoty'!$B$4,F122=10),H122+K122,"")</f>
        <v/>
      </c>
      <c r="Q122" s="49" t="str">
        <f>IF(AND(E122='Povolené hodnoty'!$B$4,F122=9),H122+K122,"")</f>
        <v/>
      </c>
      <c r="R122" s="47" t="str">
        <f>IF(AND(E122&lt;&gt;'Povolené hodnoty'!$B$4,F122=2),G122+J122,"")</f>
        <v/>
      </c>
      <c r="S122" s="48" t="str">
        <f>IF(AND(E122&lt;&gt;'Povolené hodnoty'!$B$4,F122=3),G122+J122,"")</f>
        <v/>
      </c>
      <c r="T122" s="48" t="str">
        <f>IF(AND(E122&lt;&gt;'Povolené hodnoty'!$B$4,F122=4),G122+J122,"")</f>
        <v/>
      </c>
      <c r="U122" s="48" t="str">
        <f>IF(AND(E122&lt;&gt;'Povolené hodnoty'!$B$4,OR(F122="5a",F122="5b")),G122-H122+J122-K122,"")</f>
        <v/>
      </c>
      <c r="V122" s="48" t="str">
        <f>IF(AND(E122&lt;&gt;'Povolené hodnoty'!$B$4,F122=6),G122+J122,"")</f>
        <v/>
      </c>
      <c r="W122" s="49" t="str">
        <f>IF(AND(E122&lt;&gt;'Povolené hodnoty'!$B$4,F122=7),G122+J122,"")</f>
        <v/>
      </c>
      <c r="X122" s="47" t="str">
        <f>IF(AND(E122&lt;&gt;'Povolené hodnoty'!$B$4,F122=10),H122+K122,"")</f>
        <v/>
      </c>
      <c r="Y122" s="48" t="str">
        <f>IF(AND(E122&lt;&gt;'Povolené hodnoty'!$B$4,F122=11),H122+K122,"")</f>
        <v/>
      </c>
      <c r="Z122" s="48" t="str">
        <f>IF(AND(E122&lt;&gt;'Povolené hodnoty'!$B$4,F122=12),H122+K122,"")</f>
        <v/>
      </c>
      <c r="AA122" s="49" t="str">
        <f>IF(AND(E122&lt;&gt;'Povolené hodnoty'!$B$4,F122=13),H122+K122,"")</f>
        <v/>
      </c>
      <c r="AC122" s="23" t="b">
        <f t="shared" si="14"/>
        <v>0</v>
      </c>
      <c r="AD122" s="23" t="b">
        <f t="shared" si="15"/>
        <v>0</v>
      </c>
      <c r="AE122" s="23" t="b">
        <f>AND(E122&lt;&gt;'Povolené hodnoty'!$B$6,OR(SUM(G122,J122)&lt;&gt;SUM(N122:O122,R122:W122),SUM(H122,K122)&lt;&gt;SUM(P122:Q122,X122:AA122),COUNT(G122:H122,J122:K122)&lt;&gt;COUNT(N122:AA122)))</f>
        <v>0</v>
      </c>
      <c r="AF122" s="23" t="b">
        <f>AND(E122='Povolené hodnoty'!$B$6,$AF$5)</f>
        <v>0</v>
      </c>
    </row>
    <row r="123" spans="1:32" x14ac:dyDescent="0.2">
      <c r="A123" s="85">
        <f t="shared" si="16"/>
        <v>118</v>
      </c>
      <c r="B123" s="89"/>
      <c r="C123" s="90"/>
      <c r="D123" s="79"/>
      <c r="E123" s="80"/>
      <c r="F123" s="81"/>
      <c r="G123" s="82"/>
      <c r="H123" s="83"/>
      <c r="I123" s="49">
        <f t="shared" si="19"/>
        <v>3625</v>
      </c>
      <c r="J123" s="162"/>
      <c r="K123" s="163"/>
      <c r="L123" s="164">
        <f t="shared" si="17"/>
        <v>10882</v>
      </c>
      <c r="M123" s="50">
        <f t="shared" si="18"/>
        <v>118</v>
      </c>
      <c r="N123" s="47" t="str">
        <f>IF(AND(E123='Povolené hodnoty'!$B$4,F123=2),G123+J123,"")</f>
        <v/>
      </c>
      <c r="O123" s="49" t="str">
        <f>IF(AND(E123='Povolené hodnoty'!$B$4,F123=1),G123+J123,"")</f>
        <v/>
      </c>
      <c r="P123" s="47" t="str">
        <f>IF(AND(E123='Povolené hodnoty'!$B$4,F123=10),H123+K123,"")</f>
        <v/>
      </c>
      <c r="Q123" s="49" t="str">
        <f>IF(AND(E123='Povolené hodnoty'!$B$4,F123=9),H123+K123,"")</f>
        <v/>
      </c>
      <c r="R123" s="47" t="str">
        <f>IF(AND(E123&lt;&gt;'Povolené hodnoty'!$B$4,F123=2),G123+J123,"")</f>
        <v/>
      </c>
      <c r="S123" s="48" t="str">
        <f>IF(AND(E123&lt;&gt;'Povolené hodnoty'!$B$4,F123=3),G123+J123,"")</f>
        <v/>
      </c>
      <c r="T123" s="48" t="str">
        <f>IF(AND(E123&lt;&gt;'Povolené hodnoty'!$B$4,F123=4),G123+J123,"")</f>
        <v/>
      </c>
      <c r="U123" s="48" t="str">
        <f>IF(AND(E123&lt;&gt;'Povolené hodnoty'!$B$4,OR(F123="5a",F123="5b")),G123-H123+J123-K123,"")</f>
        <v/>
      </c>
      <c r="V123" s="48" t="str">
        <f>IF(AND(E123&lt;&gt;'Povolené hodnoty'!$B$4,F123=6),G123+J123,"")</f>
        <v/>
      </c>
      <c r="W123" s="49" t="str">
        <f>IF(AND(E123&lt;&gt;'Povolené hodnoty'!$B$4,F123=7),G123+J123,"")</f>
        <v/>
      </c>
      <c r="X123" s="47" t="str">
        <f>IF(AND(E123&lt;&gt;'Povolené hodnoty'!$B$4,F123=10),H123+K123,"")</f>
        <v/>
      </c>
      <c r="Y123" s="48" t="str">
        <f>IF(AND(E123&lt;&gt;'Povolené hodnoty'!$B$4,F123=11),H123+K123,"")</f>
        <v/>
      </c>
      <c r="Z123" s="48" t="str">
        <f>IF(AND(E123&lt;&gt;'Povolené hodnoty'!$B$4,F123=12),H123+K123,"")</f>
        <v/>
      </c>
      <c r="AA123" s="49" t="str">
        <f>IF(AND(E123&lt;&gt;'Povolené hodnoty'!$B$4,F123=13),H123+K123,"")</f>
        <v/>
      </c>
      <c r="AC123" s="23" t="b">
        <f t="shared" si="14"/>
        <v>0</v>
      </c>
      <c r="AD123" s="23" t="b">
        <f t="shared" si="15"/>
        <v>0</v>
      </c>
      <c r="AE123" s="23" t="b">
        <f>AND(E123&lt;&gt;'Povolené hodnoty'!$B$6,OR(SUM(G123,J123)&lt;&gt;SUM(N123:O123,R123:W123),SUM(H123,K123)&lt;&gt;SUM(P123:Q123,X123:AA123),COUNT(G123:H123,J123:K123)&lt;&gt;COUNT(N123:AA123)))</f>
        <v>0</v>
      </c>
      <c r="AF123" s="23" t="b">
        <f>AND(E123='Povolené hodnoty'!$B$6,$AF$5)</f>
        <v>0</v>
      </c>
    </row>
    <row r="124" spans="1:32" x14ac:dyDescent="0.2">
      <c r="A124" s="85">
        <f t="shared" si="16"/>
        <v>119</v>
      </c>
      <c r="B124" s="89"/>
      <c r="C124" s="90"/>
      <c r="D124" s="79"/>
      <c r="E124" s="80"/>
      <c r="F124" s="81"/>
      <c r="G124" s="82"/>
      <c r="H124" s="83"/>
      <c r="I124" s="49">
        <f t="shared" si="19"/>
        <v>3625</v>
      </c>
      <c r="J124" s="162"/>
      <c r="K124" s="163"/>
      <c r="L124" s="164">
        <f t="shared" si="17"/>
        <v>10882</v>
      </c>
      <c r="M124" s="50">
        <f t="shared" si="18"/>
        <v>119</v>
      </c>
      <c r="N124" s="47" t="str">
        <f>IF(AND(E124='Povolené hodnoty'!$B$4,F124=2),G124+J124,"")</f>
        <v/>
      </c>
      <c r="O124" s="49" t="str">
        <f>IF(AND(E124='Povolené hodnoty'!$B$4,F124=1),G124+J124,"")</f>
        <v/>
      </c>
      <c r="P124" s="47" t="str">
        <f>IF(AND(E124='Povolené hodnoty'!$B$4,F124=10),H124+K124,"")</f>
        <v/>
      </c>
      <c r="Q124" s="49" t="str">
        <f>IF(AND(E124='Povolené hodnoty'!$B$4,F124=9),H124+K124,"")</f>
        <v/>
      </c>
      <c r="R124" s="47" t="str">
        <f>IF(AND(E124&lt;&gt;'Povolené hodnoty'!$B$4,F124=2),G124+J124,"")</f>
        <v/>
      </c>
      <c r="S124" s="48" t="str">
        <f>IF(AND(E124&lt;&gt;'Povolené hodnoty'!$B$4,F124=3),G124+J124,"")</f>
        <v/>
      </c>
      <c r="T124" s="48" t="str">
        <f>IF(AND(E124&lt;&gt;'Povolené hodnoty'!$B$4,F124=4),G124+J124,"")</f>
        <v/>
      </c>
      <c r="U124" s="48" t="str">
        <f>IF(AND(E124&lt;&gt;'Povolené hodnoty'!$B$4,OR(F124="5a",F124="5b")),G124-H124+J124-K124,"")</f>
        <v/>
      </c>
      <c r="V124" s="48" t="str">
        <f>IF(AND(E124&lt;&gt;'Povolené hodnoty'!$B$4,F124=6),G124+J124,"")</f>
        <v/>
      </c>
      <c r="W124" s="49" t="str">
        <f>IF(AND(E124&lt;&gt;'Povolené hodnoty'!$B$4,F124=7),G124+J124,"")</f>
        <v/>
      </c>
      <c r="X124" s="47" t="str">
        <f>IF(AND(E124&lt;&gt;'Povolené hodnoty'!$B$4,F124=10),H124+K124,"")</f>
        <v/>
      </c>
      <c r="Y124" s="48" t="str">
        <f>IF(AND(E124&lt;&gt;'Povolené hodnoty'!$B$4,F124=11),H124+K124,"")</f>
        <v/>
      </c>
      <c r="Z124" s="48" t="str">
        <f>IF(AND(E124&lt;&gt;'Povolené hodnoty'!$B$4,F124=12),H124+K124,"")</f>
        <v/>
      </c>
      <c r="AA124" s="49" t="str">
        <f>IF(AND(E124&lt;&gt;'Povolené hodnoty'!$B$4,F124=13),H124+K124,"")</f>
        <v/>
      </c>
      <c r="AC124" s="23" t="b">
        <f t="shared" si="14"/>
        <v>0</v>
      </c>
      <c r="AD124" s="23" t="b">
        <f t="shared" si="15"/>
        <v>0</v>
      </c>
      <c r="AE124" s="23" t="b">
        <f>AND(E124&lt;&gt;'Povolené hodnoty'!$B$6,OR(SUM(G124,J124)&lt;&gt;SUM(N124:O124,R124:W124),SUM(H124,K124)&lt;&gt;SUM(P124:Q124,X124:AA124),COUNT(G124:H124,J124:K124)&lt;&gt;COUNT(N124:AA124)))</f>
        <v>0</v>
      </c>
      <c r="AF124" s="23" t="b">
        <f>AND(E124='Povolené hodnoty'!$B$6,$AF$5)</f>
        <v>0</v>
      </c>
    </row>
    <row r="125" spans="1:32" x14ac:dyDescent="0.2">
      <c r="A125" s="85">
        <f t="shared" si="16"/>
        <v>120</v>
      </c>
      <c r="B125" s="89"/>
      <c r="C125" s="90"/>
      <c r="D125" s="79"/>
      <c r="E125" s="80"/>
      <c r="F125" s="81"/>
      <c r="G125" s="82"/>
      <c r="H125" s="83"/>
      <c r="I125" s="49">
        <f t="shared" si="19"/>
        <v>3625</v>
      </c>
      <c r="J125" s="162"/>
      <c r="K125" s="163"/>
      <c r="L125" s="164">
        <f t="shared" si="17"/>
        <v>10882</v>
      </c>
      <c r="M125" s="50">
        <f t="shared" si="18"/>
        <v>120</v>
      </c>
      <c r="N125" s="47" t="str">
        <f>IF(AND(E125='Povolené hodnoty'!$B$4,F125=2),G125+J125,"")</f>
        <v/>
      </c>
      <c r="O125" s="49" t="str">
        <f>IF(AND(E125='Povolené hodnoty'!$B$4,F125=1),G125+J125,"")</f>
        <v/>
      </c>
      <c r="P125" s="47" t="str">
        <f>IF(AND(E125='Povolené hodnoty'!$B$4,F125=10),H125+K125,"")</f>
        <v/>
      </c>
      <c r="Q125" s="49" t="str">
        <f>IF(AND(E125='Povolené hodnoty'!$B$4,F125=9),H125+K125,"")</f>
        <v/>
      </c>
      <c r="R125" s="47" t="str">
        <f>IF(AND(E125&lt;&gt;'Povolené hodnoty'!$B$4,F125=2),G125+J125,"")</f>
        <v/>
      </c>
      <c r="S125" s="48" t="str">
        <f>IF(AND(E125&lt;&gt;'Povolené hodnoty'!$B$4,F125=3),G125+J125,"")</f>
        <v/>
      </c>
      <c r="T125" s="48" t="str">
        <f>IF(AND(E125&lt;&gt;'Povolené hodnoty'!$B$4,F125=4),G125+J125,"")</f>
        <v/>
      </c>
      <c r="U125" s="48" t="str">
        <f>IF(AND(E125&lt;&gt;'Povolené hodnoty'!$B$4,OR(F125="5a",F125="5b")),G125-H125+J125-K125,"")</f>
        <v/>
      </c>
      <c r="V125" s="48" t="str">
        <f>IF(AND(E125&lt;&gt;'Povolené hodnoty'!$B$4,F125=6),G125+J125,"")</f>
        <v/>
      </c>
      <c r="W125" s="49" t="str">
        <f>IF(AND(E125&lt;&gt;'Povolené hodnoty'!$B$4,F125=7),G125+J125,"")</f>
        <v/>
      </c>
      <c r="X125" s="47" t="str">
        <f>IF(AND(E125&lt;&gt;'Povolené hodnoty'!$B$4,F125=10),H125+K125,"")</f>
        <v/>
      </c>
      <c r="Y125" s="48" t="str">
        <f>IF(AND(E125&lt;&gt;'Povolené hodnoty'!$B$4,F125=11),H125+K125,"")</f>
        <v/>
      </c>
      <c r="Z125" s="48" t="str">
        <f>IF(AND(E125&lt;&gt;'Povolené hodnoty'!$B$4,F125=12),H125+K125,"")</f>
        <v/>
      </c>
      <c r="AA125" s="49" t="str">
        <f>IF(AND(E125&lt;&gt;'Povolené hodnoty'!$B$4,F125=13),H125+K125,"")</f>
        <v/>
      </c>
      <c r="AC125" s="23" t="b">
        <f t="shared" si="14"/>
        <v>0</v>
      </c>
      <c r="AD125" s="23" t="b">
        <f t="shared" si="15"/>
        <v>0</v>
      </c>
      <c r="AE125" s="23" t="b">
        <f>AND(E125&lt;&gt;'Povolené hodnoty'!$B$6,OR(SUM(G125,J125)&lt;&gt;SUM(N125:O125,R125:W125),SUM(H125,K125)&lt;&gt;SUM(P125:Q125,X125:AA125),COUNT(G125:H125,J125:K125)&lt;&gt;COUNT(N125:AA125)))</f>
        <v>0</v>
      </c>
      <c r="AF125" s="23" t="b">
        <f>AND(E125='Povolené hodnoty'!$B$6,$AF$5)</f>
        <v>0</v>
      </c>
    </row>
    <row r="126" spans="1:32" x14ac:dyDescent="0.2">
      <c r="A126" s="85">
        <f t="shared" si="16"/>
        <v>121</v>
      </c>
      <c r="B126" s="89"/>
      <c r="C126" s="90"/>
      <c r="D126" s="79"/>
      <c r="E126" s="80"/>
      <c r="F126" s="81"/>
      <c r="G126" s="82"/>
      <c r="H126" s="83"/>
      <c r="I126" s="49">
        <f t="shared" si="19"/>
        <v>3625</v>
      </c>
      <c r="J126" s="162"/>
      <c r="K126" s="163"/>
      <c r="L126" s="164">
        <f t="shared" si="17"/>
        <v>10882</v>
      </c>
      <c r="M126" s="50">
        <f t="shared" si="18"/>
        <v>121</v>
      </c>
      <c r="N126" s="47" t="str">
        <f>IF(AND(E126='Povolené hodnoty'!$B$4,F126=2),G126+J126,"")</f>
        <v/>
      </c>
      <c r="O126" s="49" t="str">
        <f>IF(AND(E126='Povolené hodnoty'!$B$4,F126=1),G126+J126,"")</f>
        <v/>
      </c>
      <c r="P126" s="47" t="str">
        <f>IF(AND(E126='Povolené hodnoty'!$B$4,F126=10),H126+K126,"")</f>
        <v/>
      </c>
      <c r="Q126" s="49" t="str">
        <f>IF(AND(E126='Povolené hodnoty'!$B$4,F126=9),H126+K126,"")</f>
        <v/>
      </c>
      <c r="R126" s="47" t="str">
        <f>IF(AND(E126&lt;&gt;'Povolené hodnoty'!$B$4,F126=2),G126+J126,"")</f>
        <v/>
      </c>
      <c r="S126" s="48" t="str">
        <f>IF(AND(E126&lt;&gt;'Povolené hodnoty'!$B$4,F126=3),G126+J126,"")</f>
        <v/>
      </c>
      <c r="T126" s="48" t="str">
        <f>IF(AND(E126&lt;&gt;'Povolené hodnoty'!$B$4,F126=4),G126+J126,"")</f>
        <v/>
      </c>
      <c r="U126" s="48" t="str">
        <f>IF(AND(E126&lt;&gt;'Povolené hodnoty'!$B$4,OR(F126="5a",F126="5b")),G126-H126+J126-K126,"")</f>
        <v/>
      </c>
      <c r="V126" s="48" t="str">
        <f>IF(AND(E126&lt;&gt;'Povolené hodnoty'!$B$4,F126=6),G126+J126,"")</f>
        <v/>
      </c>
      <c r="W126" s="49" t="str">
        <f>IF(AND(E126&lt;&gt;'Povolené hodnoty'!$B$4,F126=7),G126+J126,"")</f>
        <v/>
      </c>
      <c r="X126" s="47" t="str">
        <f>IF(AND(E126&lt;&gt;'Povolené hodnoty'!$B$4,F126=10),H126+K126,"")</f>
        <v/>
      </c>
      <c r="Y126" s="48" t="str">
        <f>IF(AND(E126&lt;&gt;'Povolené hodnoty'!$B$4,F126=11),H126+K126,"")</f>
        <v/>
      </c>
      <c r="Z126" s="48" t="str">
        <f>IF(AND(E126&lt;&gt;'Povolené hodnoty'!$B$4,F126=12),H126+K126,"")</f>
        <v/>
      </c>
      <c r="AA126" s="49" t="str">
        <f>IF(AND(E126&lt;&gt;'Povolené hodnoty'!$B$4,F126=13),H126+K126,"")</f>
        <v/>
      </c>
      <c r="AC126" s="23" t="b">
        <f t="shared" si="14"/>
        <v>0</v>
      </c>
      <c r="AD126" s="23" t="b">
        <f t="shared" si="15"/>
        <v>0</v>
      </c>
      <c r="AE126" s="23" t="b">
        <f>AND(E126&lt;&gt;'Povolené hodnoty'!$B$6,OR(SUM(G126,J126)&lt;&gt;SUM(N126:O126,R126:W126),SUM(H126,K126)&lt;&gt;SUM(P126:Q126,X126:AA126),COUNT(G126:H126,J126:K126)&lt;&gt;COUNT(N126:AA126)))</f>
        <v>0</v>
      </c>
      <c r="AF126" s="23" t="b">
        <f>AND(E126='Povolené hodnoty'!$B$6,$AF$5)</f>
        <v>0</v>
      </c>
    </row>
    <row r="127" spans="1:32" x14ac:dyDescent="0.2">
      <c r="A127" s="85">
        <f t="shared" si="16"/>
        <v>122</v>
      </c>
      <c r="B127" s="89"/>
      <c r="C127" s="90"/>
      <c r="D127" s="79"/>
      <c r="E127" s="80"/>
      <c r="F127" s="81"/>
      <c r="G127" s="82"/>
      <c r="H127" s="83"/>
      <c r="I127" s="49">
        <f t="shared" si="19"/>
        <v>3625</v>
      </c>
      <c r="J127" s="162"/>
      <c r="K127" s="163"/>
      <c r="L127" s="164">
        <f t="shared" si="17"/>
        <v>10882</v>
      </c>
      <c r="M127" s="50">
        <f t="shared" si="18"/>
        <v>122</v>
      </c>
      <c r="N127" s="47" t="str">
        <f>IF(AND(E127='Povolené hodnoty'!$B$4,F127=2),G127+J127,"")</f>
        <v/>
      </c>
      <c r="O127" s="49" t="str">
        <f>IF(AND(E127='Povolené hodnoty'!$B$4,F127=1),G127+J127,"")</f>
        <v/>
      </c>
      <c r="P127" s="47" t="str">
        <f>IF(AND(E127='Povolené hodnoty'!$B$4,F127=10),H127+K127,"")</f>
        <v/>
      </c>
      <c r="Q127" s="49" t="str">
        <f>IF(AND(E127='Povolené hodnoty'!$B$4,F127=9),H127+K127,"")</f>
        <v/>
      </c>
      <c r="R127" s="47" t="str">
        <f>IF(AND(E127&lt;&gt;'Povolené hodnoty'!$B$4,F127=2),G127+J127,"")</f>
        <v/>
      </c>
      <c r="S127" s="48" t="str">
        <f>IF(AND(E127&lt;&gt;'Povolené hodnoty'!$B$4,F127=3),G127+J127,"")</f>
        <v/>
      </c>
      <c r="T127" s="48" t="str">
        <f>IF(AND(E127&lt;&gt;'Povolené hodnoty'!$B$4,F127=4),G127+J127,"")</f>
        <v/>
      </c>
      <c r="U127" s="48" t="str">
        <f>IF(AND(E127&lt;&gt;'Povolené hodnoty'!$B$4,OR(F127="5a",F127="5b")),G127-H127+J127-K127,"")</f>
        <v/>
      </c>
      <c r="V127" s="48" t="str">
        <f>IF(AND(E127&lt;&gt;'Povolené hodnoty'!$B$4,F127=6),G127+J127,"")</f>
        <v/>
      </c>
      <c r="W127" s="49" t="str">
        <f>IF(AND(E127&lt;&gt;'Povolené hodnoty'!$B$4,F127=7),G127+J127,"")</f>
        <v/>
      </c>
      <c r="X127" s="47" t="str">
        <f>IF(AND(E127&lt;&gt;'Povolené hodnoty'!$B$4,F127=10),H127+K127,"")</f>
        <v/>
      </c>
      <c r="Y127" s="48" t="str">
        <f>IF(AND(E127&lt;&gt;'Povolené hodnoty'!$B$4,F127=11),H127+K127,"")</f>
        <v/>
      </c>
      <c r="Z127" s="48" t="str">
        <f>IF(AND(E127&lt;&gt;'Povolené hodnoty'!$B$4,F127=12),H127+K127,"")</f>
        <v/>
      </c>
      <c r="AA127" s="49" t="str">
        <f>IF(AND(E127&lt;&gt;'Povolené hodnoty'!$B$4,F127=13),H127+K127,"")</f>
        <v/>
      </c>
      <c r="AC127" s="23" t="b">
        <f t="shared" si="14"/>
        <v>0</v>
      </c>
      <c r="AD127" s="23" t="b">
        <f t="shared" si="15"/>
        <v>0</v>
      </c>
      <c r="AE127" s="23" t="b">
        <f>AND(E127&lt;&gt;'Povolené hodnoty'!$B$6,OR(SUM(G127,J127)&lt;&gt;SUM(N127:O127,R127:W127),SUM(H127,K127)&lt;&gt;SUM(P127:Q127,X127:AA127),COUNT(G127:H127,J127:K127)&lt;&gt;COUNT(N127:AA127)))</f>
        <v>0</v>
      </c>
      <c r="AF127" s="23" t="b">
        <f>AND(E127='Povolené hodnoty'!$B$6,$AF$5)</f>
        <v>0</v>
      </c>
    </row>
    <row r="128" spans="1:32" x14ac:dyDescent="0.2">
      <c r="A128" s="85">
        <f t="shared" si="16"/>
        <v>123</v>
      </c>
      <c r="B128" s="89"/>
      <c r="C128" s="90"/>
      <c r="D128" s="79"/>
      <c r="E128" s="80"/>
      <c r="F128" s="81"/>
      <c r="G128" s="82"/>
      <c r="H128" s="83"/>
      <c r="I128" s="49">
        <f t="shared" si="19"/>
        <v>3625</v>
      </c>
      <c r="J128" s="162"/>
      <c r="K128" s="163"/>
      <c r="L128" s="164">
        <f t="shared" si="17"/>
        <v>10882</v>
      </c>
      <c r="M128" s="50">
        <f t="shared" si="18"/>
        <v>123</v>
      </c>
      <c r="N128" s="47" t="str">
        <f>IF(AND(E128='Povolené hodnoty'!$B$4,F128=2),G128+J128,"")</f>
        <v/>
      </c>
      <c r="O128" s="49" t="str">
        <f>IF(AND(E128='Povolené hodnoty'!$B$4,F128=1),G128+J128,"")</f>
        <v/>
      </c>
      <c r="P128" s="47" t="str">
        <f>IF(AND(E128='Povolené hodnoty'!$B$4,F128=10),H128+K128,"")</f>
        <v/>
      </c>
      <c r="Q128" s="49" t="str">
        <f>IF(AND(E128='Povolené hodnoty'!$B$4,F128=9),H128+K128,"")</f>
        <v/>
      </c>
      <c r="R128" s="47" t="str">
        <f>IF(AND(E128&lt;&gt;'Povolené hodnoty'!$B$4,F128=2),G128+J128,"")</f>
        <v/>
      </c>
      <c r="S128" s="48" t="str">
        <f>IF(AND(E128&lt;&gt;'Povolené hodnoty'!$B$4,F128=3),G128+J128,"")</f>
        <v/>
      </c>
      <c r="T128" s="48" t="str">
        <f>IF(AND(E128&lt;&gt;'Povolené hodnoty'!$B$4,F128=4),G128+J128,"")</f>
        <v/>
      </c>
      <c r="U128" s="48" t="str">
        <f>IF(AND(E128&lt;&gt;'Povolené hodnoty'!$B$4,OR(F128="5a",F128="5b")),G128-H128+J128-K128,"")</f>
        <v/>
      </c>
      <c r="V128" s="48" t="str">
        <f>IF(AND(E128&lt;&gt;'Povolené hodnoty'!$B$4,F128=6),G128+J128,"")</f>
        <v/>
      </c>
      <c r="W128" s="49" t="str">
        <f>IF(AND(E128&lt;&gt;'Povolené hodnoty'!$B$4,F128=7),G128+J128,"")</f>
        <v/>
      </c>
      <c r="X128" s="47" t="str">
        <f>IF(AND(E128&lt;&gt;'Povolené hodnoty'!$B$4,F128=10),H128+K128,"")</f>
        <v/>
      </c>
      <c r="Y128" s="48" t="str">
        <f>IF(AND(E128&lt;&gt;'Povolené hodnoty'!$B$4,F128=11),H128+K128,"")</f>
        <v/>
      </c>
      <c r="Z128" s="48" t="str">
        <f>IF(AND(E128&lt;&gt;'Povolené hodnoty'!$B$4,F128=12),H128+K128,"")</f>
        <v/>
      </c>
      <c r="AA128" s="49" t="str">
        <f>IF(AND(E128&lt;&gt;'Povolené hodnoty'!$B$4,F128=13),H128+K128,"")</f>
        <v/>
      </c>
      <c r="AC128" s="23" t="b">
        <f t="shared" si="14"/>
        <v>0</v>
      </c>
      <c r="AD128" s="23" t="b">
        <f t="shared" si="15"/>
        <v>0</v>
      </c>
      <c r="AE128" s="23" t="b">
        <f>AND(E128&lt;&gt;'Povolené hodnoty'!$B$6,OR(SUM(G128,J128)&lt;&gt;SUM(N128:O128,R128:W128),SUM(H128,K128)&lt;&gt;SUM(P128:Q128,X128:AA128),COUNT(G128:H128,J128:K128)&lt;&gt;COUNT(N128:AA128)))</f>
        <v>0</v>
      </c>
      <c r="AF128" s="23" t="b">
        <f>AND(E128='Povolené hodnoty'!$B$6,$AF$5)</f>
        <v>0</v>
      </c>
    </row>
    <row r="129" spans="1:32" x14ac:dyDescent="0.2">
      <c r="A129" s="85">
        <f t="shared" si="16"/>
        <v>124</v>
      </c>
      <c r="B129" s="89"/>
      <c r="C129" s="90"/>
      <c r="D129" s="79"/>
      <c r="E129" s="80"/>
      <c r="F129" s="81"/>
      <c r="G129" s="82"/>
      <c r="H129" s="83"/>
      <c r="I129" s="49">
        <f t="shared" si="19"/>
        <v>3625</v>
      </c>
      <c r="J129" s="162"/>
      <c r="K129" s="163"/>
      <c r="L129" s="164">
        <f t="shared" si="17"/>
        <v>10882</v>
      </c>
      <c r="M129" s="50">
        <f t="shared" si="18"/>
        <v>124</v>
      </c>
      <c r="N129" s="47" t="str">
        <f>IF(AND(E129='Povolené hodnoty'!$B$4,F129=2),G129+J129,"")</f>
        <v/>
      </c>
      <c r="O129" s="49" t="str">
        <f>IF(AND(E129='Povolené hodnoty'!$B$4,F129=1),G129+J129,"")</f>
        <v/>
      </c>
      <c r="P129" s="47" t="str">
        <f>IF(AND(E129='Povolené hodnoty'!$B$4,F129=10),H129+K129,"")</f>
        <v/>
      </c>
      <c r="Q129" s="49" t="str">
        <f>IF(AND(E129='Povolené hodnoty'!$B$4,F129=9),H129+K129,"")</f>
        <v/>
      </c>
      <c r="R129" s="47" t="str">
        <f>IF(AND(E129&lt;&gt;'Povolené hodnoty'!$B$4,F129=2),G129+J129,"")</f>
        <v/>
      </c>
      <c r="S129" s="48" t="str">
        <f>IF(AND(E129&lt;&gt;'Povolené hodnoty'!$B$4,F129=3),G129+J129,"")</f>
        <v/>
      </c>
      <c r="T129" s="48" t="str">
        <f>IF(AND(E129&lt;&gt;'Povolené hodnoty'!$B$4,F129=4),G129+J129,"")</f>
        <v/>
      </c>
      <c r="U129" s="48" t="str">
        <f>IF(AND(E129&lt;&gt;'Povolené hodnoty'!$B$4,OR(F129="5a",F129="5b")),G129-H129+J129-K129,"")</f>
        <v/>
      </c>
      <c r="V129" s="48" t="str">
        <f>IF(AND(E129&lt;&gt;'Povolené hodnoty'!$B$4,F129=6),G129+J129,"")</f>
        <v/>
      </c>
      <c r="W129" s="49" t="str">
        <f>IF(AND(E129&lt;&gt;'Povolené hodnoty'!$B$4,F129=7),G129+J129,"")</f>
        <v/>
      </c>
      <c r="X129" s="47" t="str">
        <f>IF(AND(E129&lt;&gt;'Povolené hodnoty'!$B$4,F129=10),H129+K129,"")</f>
        <v/>
      </c>
      <c r="Y129" s="48" t="str">
        <f>IF(AND(E129&lt;&gt;'Povolené hodnoty'!$B$4,F129=11),H129+K129,"")</f>
        <v/>
      </c>
      <c r="Z129" s="48" t="str">
        <f>IF(AND(E129&lt;&gt;'Povolené hodnoty'!$B$4,F129=12),H129+K129,"")</f>
        <v/>
      </c>
      <c r="AA129" s="49" t="str">
        <f>IF(AND(E129&lt;&gt;'Povolené hodnoty'!$B$4,F129=13),H129+K129,"")</f>
        <v/>
      </c>
      <c r="AC129" s="23" t="b">
        <f t="shared" si="14"/>
        <v>0</v>
      </c>
      <c r="AD129" s="23" t="b">
        <f t="shared" si="15"/>
        <v>0</v>
      </c>
      <c r="AE129" s="23" t="b">
        <f>AND(E129&lt;&gt;'Povolené hodnoty'!$B$6,OR(SUM(G129,J129)&lt;&gt;SUM(N129:O129,R129:W129),SUM(H129,K129)&lt;&gt;SUM(P129:Q129,X129:AA129),COUNT(G129:H129,J129:K129)&lt;&gt;COUNT(N129:AA129)))</f>
        <v>0</v>
      </c>
      <c r="AF129" s="23" t="b">
        <f>AND(E129='Povolené hodnoty'!$B$6,$AF$5)</f>
        <v>0</v>
      </c>
    </row>
    <row r="130" spans="1:32" x14ac:dyDescent="0.2">
      <c r="A130" s="85">
        <f t="shared" si="16"/>
        <v>125</v>
      </c>
      <c r="B130" s="89"/>
      <c r="C130" s="90"/>
      <c r="D130" s="79"/>
      <c r="E130" s="80"/>
      <c r="F130" s="81"/>
      <c r="G130" s="82"/>
      <c r="H130" s="83"/>
      <c r="I130" s="49">
        <f t="shared" si="19"/>
        <v>3625</v>
      </c>
      <c r="J130" s="162"/>
      <c r="K130" s="163"/>
      <c r="L130" s="164">
        <f t="shared" si="17"/>
        <v>10882</v>
      </c>
      <c r="M130" s="50">
        <f t="shared" si="18"/>
        <v>125</v>
      </c>
      <c r="N130" s="47" t="str">
        <f>IF(AND(E130='Povolené hodnoty'!$B$4,F130=2),G130+J130,"")</f>
        <v/>
      </c>
      <c r="O130" s="49" t="str">
        <f>IF(AND(E130='Povolené hodnoty'!$B$4,F130=1),G130+J130,"")</f>
        <v/>
      </c>
      <c r="P130" s="47" t="str">
        <f>IF(AND(E130='Povolené hodnoty'!$B$4,F130=10),H130+K130,"")</f>
        <v/>
      </c>
      <c r="Q130" s="49" t="str">
        <f>IF(AND(E130='Povolené hodnoty'!$B$4,F130=9),H130+K130,"")</f>
        <v/>
      </c>
      <c r="R130" s="47" t="str">
        <f>IF(AND(E130&lt;&gt;'Povolené hodnoty'!$B$4,F130=2),G130+J130,"")</f>
        <v/>
      </c>
      <c r="S130" s="48" t="str">
        <f>IF(AND(E130&lt;&gt;'Povolené hodnoty'!$B$4,F130=3),G130+J130,"")</f>
        <v/>
      </c>
      <c r="T130" s="48" t="str">
        <f>IF(AND(E130&lt;&gt;'Povolené hodnoty'!$B$4,F130=4),G130+J130,"")</f>
        <v/>
      </c>
      <c r="U130" s="48" t="str">
        <f>IF(AND(E130&lt;&gt;'Povolené hodnoty'!$B$4,OR(F130="5a",F130="5b")),G130-H130+J130-K130,"")</f>
        <v/>
      </c>
      <c r="V130" s="48" t="str">
        <f>IF(AND(E130&lt;&gt;'Povolené hodnoty'!$B$4,F130=6),G130+J130,"")</f>
        <v/>
      </c>
      <c r="W130" s="49" t="str">
        <f>IF(AND(E130&lt;&gt;'Povolené hodnoty'!$B$4,F130=7),G130+J130,"")</f>
        <v/>
      </c>
      <c r="X130" s="47" t="str">
        <f>IF(AND(E130&lt;&gt;'Povolené hodnoty'!$B$4,F130=10),H130+K130,"")</f>
        <v/>
      </c>
      <c r="Y130" s="48" t="str">
        <f>IF(AND(E130&lt;&gt;'Povolené hodnoty'!$B$4,F130=11),H130+K130,"")</f>
        <v/>
      </c>
      <c r="Z130" s="48" t="str">
        <f>IF(AND(E130&lt;&gt;'Povolené hodnoty'!$B$4,F130=12),H130+K130,"")</f>
        <v/>
      </c>
      <c r="AA130" s="49" t="str">
        <f>IF(AND(E130&lt;&gt;'Povolené hodnoty'!$B$4,F130=13),H130+K130,"")</f>
        <v/>
      </c>
      <c r="AC130" s="23" t="b">
        <f t="shared" si="14"/>
        <v>0</v>
      </c>
      <c r="AD130" s="23" t="b">
        <f t="shared" si="15"/>
        <v>0</v>
      </c>
      <c r="AE130" s="23" t="b">
        <f>AND(E130&lt;&gt;'Povolené hodnoty'!$B$6,OR(SUM(G130,J130)&lt;&gt;SUM(N130:O130,R130:W130),SUM(H130,K130)&lt;&gt;SUM(P130:Q130,X130:AA130),COUNT(G130:H130,J130:K130)&lt;&gt;COUNT(N130:AA130)))</f>
        <v>0</v>
      </c>
      <c r="AF130" s="23" t="b">
        <f>AND(E130='Povolené hodnoty'!$B$6,$AF$5)</f>
        <v>0</v>
      </c>
    </row>
    <row r="131" spans="1:32" x14ac:dyDescent="0.2">
      <c r="A131" s="85">
        <f t="shared" si="16"/>
        <v>126</v>
      </c>
      <c r="B131" s="89"/>
      <c r="C131" s="90"/>
      <c r="D131" s="79"/>
      <c r="E131" s="80"/>
      <c r="F131" s="81"/>
      <c r="G131" s="82"/>
      <c r="H131" s="83"/>
      <c r="I131" s="49">
        <f t="shared" si="19"/>
        <v>3625</v>
      </c>
      <c r="J131" s="162"/>
      <c r="K131" s="163"/>
      <c r="L131" s="164">
        <f t="shared" si="17"/>
        <v>10882</v>
      </c>
      <c r="M131" s="50">
        <f t="shared" si="18"/>
        <v>126</v>
      </c>
      <c r="N131" s="47" t="str">
        <f>IF(AND(E131='Povolené hodnoty'!$B$4,F131=2),G131+J131,"")</f>
        <v/>
      </c>
      <c r="O131" s="49" t="str">
        <f>IF(AND(E131='Povolené hodnoty'!$B$4,F131=1),G131+J131,"")</f>
        <v/>
      </c>
      <c r="P131" s="47" t="str">
        <f>IF(AND(E131='Povolené hodnoty'!$B$4,F131=10),H131+K131,"")</f>
        <v/>
      </c>
      <c r="Q131" s="49" t="str">
        <f>IF(AND(E131='Povolené hodnoty'!$B$4,F131=9),H131+K131,"")</f>
        <v/>
      </c>
      <c r="R131" s="47" t="str">
        <f>IF(AND(E131&lt;&gt;'Povolené hodnoty'!$B$4,F131=2),G131+J131,"")</f>
        <v/>
      </c>
      <c r="S131" s="48" t="str">
        <f>IF(AND(E131&lt;&gt;'Povolené hodnoty'!$B$4,F131=3),G131+J131,"")</f>
        <v/>
      </c>
      <c r="T131" s="48" t="str">
        <f>IF(AND(E131&lt;&gt;'Povolené hodnoty'!$B$4,F131=4),G131+J131,"")</f>
        <v/>
      </c>
      <c r="U131" s="48" t="str">
        <f>IF(AND(E131&lt;&gt;'Povolené hodnoty'!$B$4,OR(F131="5a",F131="5b")),G131-H131+J131-K131,"")</f>
        <v/>
      </c>
      <c r="V131" s="48" t="str">
        <f>IF(AND(E131&lt;&gt;'Povolené hodnoty'!$B$4,F131=6),G131+J131,"")</f>
        <v/>
      </c>
      <c r="W131" s="49" t="str">
        <f>IF(AND(E131&lt;&gt;'Povolené hodnoty'!$B$4,F131=7),G131+J131,"")</f>
        <v/>
      </c>
      <c r="X131" s="47" t="str">
        <f>IF(AND(E131&lt;&gt;'Povolené hodnoty'!$B$4,F131=10),H131+K131,"")</f>
        <v/>
      </c>
      <c r="Y131" s="48" t="str">
        <f>IF(AND(E131&lt;&gt;'Povolené hodnoty'!$B$4,F131=11),H131+K131,"")</f>
        <v/>
      </c>
      <c r="Z131" s="48" t="str">
        <f>IF(AND(E131&lt;&gt;'Povolené hodnoty'!$B$4,F131=12),H131+K131,"")</f>
        <v/>
      </c>
      <c r="AA131" s="49" t="str">
        <f>IF(AND(E131&lt;&gt;'Povolené hodnoty'!$B$4,F131=13),H131+K131,"")</f>
        <v/>
      </c>
      <c r="AC131" s="23" t="b">
        <f t="shared" si="14"/>
        <v>0</v>
      </c>
      <c r="AD131" s="23" t="b">
        <f t="shared" si="15"/>
        <v>0</v>
      </c>
      <c r="AE131" s="23" t="b">
        <f>AND(E131&lt;&gt;'Povolené hodnoty'!$B$6,OR(SUM(G131,J131)&lt;&gt;SUM(N131:O131,R131:W131),SUM(H131,K131)&lt;&gt;SUM(P131:Q131,X131:AA131),COUNT(G131:H131,J131:K131)&lt;&gt;COUNT(N131:AA131)))</f>
        <v>0</v>
      </c>
      <c r="AF131" s="23" t="b">
        <f>AND(E131='Povolené hodnoty'!$B$6,$AF$5)</f>
        <v>0</v>
      </c>
    </row>
    <row r="132" spans="1:32" x14ac:dyDescent="0.2">
      <c r="A132" s="85">
        <f t="shared" si="16"/>
        <v>127</v>
      </c>
      <c r="B132" s="89"/>
      <c r="C132" s="90"/>
      <c r="D132" s="79"/>
      <c r="E132" s="80"/>
      <c r="F132" s="81"/>
      <c r="G132" s="82"/>
      <c r="H132" s="83"/>
      <c r="I132" s="49">
        <f t="shared" ref="I132:I177" si="20">I131+G132-H132</f>
        <v>3625</v>
      </c>
      <c r="J132" s="162"/>
      <c r="K132" s="163"/>
      <c r="L132" s="164">
        <f t="shared" si="17"/>
        <v>10882</v>
      </c>
      <c r="M132" s="50">
        <f t="shared" si="18"/>
        <v>127</v>
      </c>
      <c r="N132" s="47" t="str">
        <f>IF(AND(E132='Povolené hodnoty'!$B$4,F132=2),G132+J132,"")</f>
        <v/>
      </c>
      <c r="O132" s="49" t="str">
        <f>IF(AND(E132='Povolené hodnoty'!$B$4,F132=1),G132+J132,"")</f>
        <v/>
      </c>
      <c r="P132" s="47" t="str">
        <f>IF(AND(E132='Povolené hodnoty'!$B$4,F132=10),H132+K132,"")</f>
        <v/>
      </c>
      <c r="Q132" s="49" t="str">
        <f>IF(AND(E132='Povolené hodnoty'!$B$4,F132=9),H132+K132,"")</f>
        <v/>
      </c>
      <c r="R132" s="47" t="str">
        <f>IF(AND(E132&lt;&gt;'Povolené hodnoty'!$B$4,F132=2),G132+J132,"")</f>
        <v/>
      </c>
      <c r="S132" s="48" t="str">
        <f>IF(AND(E132&lt;&gt;'Povolené hodnoty'!$B$4,F132=3),G132+J132,"")</f>
        <v/>
      </c>
      <c r="T132" s="48" t="str">
        <f>IF(AND(E132&lt;&gt;'Povolené hodnoty'!$B$4,F132=4),G132+J132,"")</f>
        <v/>
      </c>
      <c r="U132" s="48" t="str">
        <f>IF(AND(E132&lt;&gt;'Povolené hodnoty'!$B$4,OR(F132="5a",F132="5b")),G132-H132+J132-K132,"")</f>
        <v/>
      </c>
      <c r="V132" s="48" t="str">
        <f>IF(AND(E132&lt;&gt;'Povolené hodnoty'!$B$4,F132=6),G132+J132,"")</f>
        <v/>
      </c>
      <c r="W132" s="49" t="str">
        <f>IF(AND(E132&lt;&gt;'Povolené hodnoty'!$B$4,F132=7),G132+J132,"")</f>
        <v/>
      </c>
      <c r="X132" s="47" t="str">
        <f>IF(AND(E132&lt;&gt;'Povolené hodnoty'!$B$4,F132=10),H132+K132,"")</f>
        <v/>
      </c>
      <c r="Y132" s="48" t="str">
        <f>IF(AND(E132&lt;&gt;'Povolené hodnoty'!$B$4,F132=11),H132+K132,"")</f>
        <v/>
      </c>
      <c r="Z132" s="48" t="str">
        <f>IF(AND(E132&lt;&gt;'Povolené hodnoty'!$B$4,F132=12),H132+K132,"")</f>
        <v/>
      </c>
      <c r="AA132" s="49" t="str">
        <f>IF(AND(E132&lt;&gt;'Povolené hodnoty'!$B$4,F132=13),H132+K132,"")</f>
        <v/>
      </c>
      <c r="AC132" s="23" t="b">
        <f t="shared" si="14"/>
        <v>0</v>
      </c>
      <c r="AD132" s="23" t="b">
        <f t="shared" si="15"/>
        <v>0</v>
      </c>
      <c r="AE132" s="23" t="b">
        <f>AND(E132&lt;&gt;'Povolené hodnoty'!$B$6,OR(SUM(G132,J132)&lt;&gt;SUM(N132:O132,R132:W132),SUM(H132,K132)&lt;&gt;SUM(P132:Q132,X132:AA132),COUNT(G132:H132,J132:K132)&lt;&gt;COUNT(N132:AA132)))</f>
        <v>0</v>
      </c>
      <c r="AF132" s="23" t="b">
        <f>AND(E132='Povolené hodnoty'!$B$6,$AF$5)</f>
        <v>0</v>
      </c>
    </row>
    <row r="133" spans="1:32" x14ac:dyDescent="0.2">
      <c r="A133" s="85">
        <f t="shared" si="16"/>
        <v>128</v>
      </c>
      <c r="B133" s="89"/>
      <c r="C133" s="90"/>
      <c r="D133" s="79"/>
      <c r="E133" s="80"/>
      <c r="F133" s="81"/>
      <c r="G133" s="82"/>
      <c r="H133" s="83"/>
      <c r="I133" s="49">
        <f t="shared" si="20"/>
        <v>3625</v>
      </c>
      <c r="J133" s="162"/>
      <c r="K133" s="163"/>
      <c r="L133" s="164">
        <f t="shared" si="17"/>
        <v>10882</v>
      </c>
      <c r="M133" s="50">
        <f t="shared" si="18"/>
        <v>128</v>
      </c>
      <c r="N133" s="47" t="str">
        <f>IF(AND(E133='Povolené hodnoty'!$B$4,F133=2),G133+J133,"")</f>
        <v/>
      </c>
      <c r="O133" s="49" t="str">
        <f>IF(AND(E133='Povolené hodnoty'!$B$4,F133=1),G133+J133,"")</f>
        <v/>
      </c>
      <c r="P133" s="47" t="str">
        <f>IF(AND(E133='Povolené hodnoty'!$B$4,F133=10),H133+K133,"")</f>
        <v/>
      </c>
      <c r="Q133" s="49" t="str">
        <f>IF(AND(E133='Povolené hodnoty'!$B$4,F133=9),H133+K133,"")</f>
        <v/>
      </c>
      <c r="R133" s="47" t="str">
        <f>IF(AND(E133&lt;&gt;'Povolené hodnoty'!$B$4,F133=2),G133+J133,"")</f>
        <v/>
      </c>
      <c r="S133" s="48" t="str">
        <f>IF(AND(E133&lt;&gt;'Povolené hodnoty'!$B$4,F133=3),G133+J133,"")</f>
        <v/>
      </c>
      <c r="T133" s="48" t="str">
        <f>IF(AND(E133&lt;&gt;'Povolené hodnoty'!$B$4,F133=4),G133+J133,"")</f>
        <v/>
      </c>
      <c r="U133" s="48" t="str">
        <f>IF(AND(E133&lt;&gt;'Povolené hodnoty'!$B$4,OR(F133="5a",F133="5b")),G133-H133+J133-K133,"")</f>
        <v/>
      </c>
      <c r="V133" s="48" t="str">
        <f>IF(AND(E133&lt;&gt;'Povolené hodnoty'!$B$4,F133=6),G133+J133,"")</f>
        <v/>
      </c>
      <c r="W133" s="49" t="str">
        <f>IF(AND(E133&lt;&gt;'Povolené hodnoty'!$B$4,F133=7),G133+J133,"")</f>
        <v/>
      </c>
      <c r="X133" s="47" t="str">
        <f>IF(AND(E133&lt;&gt;'Povolené hodnoty'!$B$4,F133=10),H133+K133,"")</f>
        <v/>
      </c>
      <c r="Y133" s="48" t="str">
        <f>IF(AND(E133&lt;&gt;'Povolené hodnoty'!$B$4,F133=11),H133+K133,"")</f>
        <v/>
      </c>
      <c r="Z133" s="48" t="str">
        <f>IF(AND(E133&lt;&gt;'Povolené hodnoty'!$B$4,F133=12),H133+K133,"")</f>
        <v/>
      </c>
      <c r="AA133" s="49" t="str">
        <f>IF(AND(E133&lt;&gt;'Povolené hodnoty'!$B$4,F133=13),H133+K133,"")</f>
        <v/>
      </c>
      <c r="AC133" s="23" t="b">
        <f t="shared" si="14"/>
        <v>0</v>
      </c>
      <c r="AD133" s="23" t="b">
        <f t="shared" si="15"/>
        <v>0</v>
      </c>
      <c r="AE133" s="23" t="b">
        <f>AND(E133&lt;&gt;'Povolené hodnoty'!$B$6,OR(SUM(G133,J133)&lt;&gt;SUM(N133:O133,R133:W133),SUM(H133,K133)&lt;&gt;SUM(P133:Q133,X133:AA133),COUNT(G133:H133,J133:K133)&lt;&gt;COUNT(N133:AA133)))</f>
        <v>0</v>
      </c>
      <c r="AF133" s="23" t="b">
        <f>AND(E133='Povolené hodnoty'!$B$6,$AF$5)</f>
        <v>0</v>
      </c>
    </row>
    <row r="134" spans="1:32" x14ac:dyDescent="0.2">
      <c r="A134" s="85">
        <f t="shared" si="16"/>
        <v>129</v>
      </c>
      <c r="B134" s="89"/>
      <c r="C134" s="90"/>
      <c r="D134" s="79"/>
      <c r="E134" s="80"/>
      <c r="F134" s="81"/>
      <c r="G134" s="82"/>
      <c r="H134" s="83"/>
      <c r="I134" s="49">
        <f t="shared" si="20"/>
        <v>3625</v>
      </c>
      <c r="J134" s="162"/>
      <c r="K134" s="163"/>
      <c r="L134" s="164">
        <f t="shared" si="17"/>
        <v>10882</v>
      </c>
      <c r="M134" s="50">
        <f t="shared" si="18"/>
        <v>129</v>
      </c>
      <c r="N134" s="47" t="str">
        <f>IF(AND(E134='Povolené hodnoty'!$B$4,F134=2),G134+J134,"")</f>
        <v/>
      </c>
      <c r="O134" s="49" t="str">
        <f>IF(AND(E134='Povolené hodnoty'!$B$4,F134=1),G134+J134,"")</f>
        <v/>
      </c>
      <c r="P134" s="47" t="str">
        <f>IF(AND(E134='Povolené hodnoty'!$B$4,F134=10),H134+K134,"")</f>
        <v/>
      </c>
      <c r="Q134" s="49" t="str">
        <f>IF(AND(E134='Povolené hodnoty'!$B$4,F134=9),H134+K134,"")</f>
        <v/>
      </c>
      <c r="R134" s="47" t="str">
        <f>IF(AND(E134&lt;&gt;'Povolené hodnoty'!$B$4,F134=2),G134+J134,"")</f>
        <v/>
      </c>
      <c r="S134" s="48" t="str">
        <f>IF(AND(E134&lt;&gt;'Povolené hodnoty'!$B$4,F134=3),G134+J134,"")</f>
        <v/>
      </c>
      <c r="T134" s="48" t="str">
        <f>IF(AND(E134&lt;&gt;'Povolené hodnoty'!$B$4,F134=4),G134+J134,"")</f>
        <v/>
      </c>
      <c r="U134" s="48" t="str">
        <f>IF(AND(E134&lt;&gt;'Povolené hodnoty'!$B$4,OR(F134="5a",F134="5b")),G134-H134+J134-K134,"")</f>
        <v/>
      </c>
      <c r="V134" s="48" t="str">
        <f>IF(AND(E134&lt;&gt;'Povolené hodnoty'!$B$4,F134=6),G134+J134,"")</f>
        <v/>
      </c>
      <c r="W134" s="49" t="str">
        <f>IF(AND(E134&lt;&gt;'Povolené hodnoty'!$B$4,F134=7),G134+J134,"")</f>
        <v/>
      </c>
      <c r="X134" s="47" t="str">
        <f>IF(AND(E134&lt;&gt;'Povolené hodnoty'!$B$4,F134=10),H134+K134,"")</f>
        <v/>
      </c>
      <c r="Y134" s="48" t="str">
        <f>IF(AND(E134&lt;&gt;'Povolené hodnoty'!$B$4,F134=11),H134+K134,"")</f>
        <v/>
      </c>
      <c r="Z134" s="48" t="str">
        <f>IF(AND(E134&lt;&gt;'Povolené hodnoty'!$B$4,F134=12),H134+K134,"")</f>
        <v/>
      </c>
      <c r="AA134" s="49" t="str">
        <f>IF(AND(E134&lt;&gt;'Povolené hodnoty'!$B$4,F134=13),H134+K134,"")</f>
        <v/>
      </c>
      <c r="AC134" s="23" t="b">
        <f t="shared" ref="AC134:AC197" si="21">OR(AD134:AF134)</f>
        <v>0</v>
      </c>
      <c r="AD134" s="23" t="b">
        <f t="shared" si="15"/>
        <v>0</v>
      </c>
      <c r="AE134" s="23" t="b">
        <f>AND(E134&lt;&gt;'Povolené hodnoty'!$B$6,OR(SUM(G134,J134)&lt;&gt;SUM(N134:O134,R134:W134),SUM(H134,K134)&lt;&gt;SUM(P134:Q134,X134:AA134),COUNT(G134:H134,J134:K134)&lt;&gt;COUNT(N134:AA134)))</f>
        <v>0</v>
      </c>
      <c r="AF134" s="23" t="b">
        <f>AND(E134='Povolené hodnoty'!$B$6,$AF$5)</f>
        <v>0</v>
      </c>
    </row>
    <row r="135" spans="1:32" x14ac:dyDescent="0.2">
      <c r="A135" s="85">
        <f t="shared" si="16"/>
        <v>130</v>
      </c>
      <c r="B135" s="89"/>
      <c r="C135" s="90"/>
      <c r="D135" s="79"/>
      <c r="E135" s="80"/>
      <c r="F135" s="81"/>
      <c r="G135" s="82"/>
      <c r="H135" s="83"/>
      <c r="I135" s="49">
        <f t="shared" si="20"/>
        <v>3625</v>
      </c>
      <c r="J135" s="162"/>
      <c r="K135" s="163"/>
      <c r="L135" s="164">
        <f t="shared" si="17"/>
        <v>10882</v>
      </c>
      <c r="M135" s="50">
        <f t="shared" si="18"/>
        <v>130</v>
      </c>
      <c r="N135" s="47" t="str">
        <f>IF(AND(E135='Povolené hodnoty'!$B$4,F135=2),G135+J135,"")</f>
        <v/>
      </c>
      <c r="O135" s="49" t="str">
        <f>IF(AND(E135='Povolené hodnoty'!$B$4,F135=1),G135+J135,"")</f>
        <v/>
      </c>
      <c r="P135" s="47" t="str">
        <f>IF(AND(E135='Povolené hodnoty'!$B$4,F135=10),H135+K135,"")</f>
        <v/>
      </c>
      <c r="Q135" s="49" t="str">
        <f>IF(AND(E135='Povolené hodnoty'!$B$4,F135=9),H135+K135,"")</f>
        <v/>
      </c>
      <c r="R135" s="47" t="str">
        <f>IF(AND(E135&lt;&gt;'Povolené hodnoty'!$B$4,F135=2),G135+J135,"")</f>
        <v/>
      </c>
      <c r="S135" s="48" t="str">
        <f>IF(AND(E135&lt;&gt;'Povolené hodnoty'!$B$4,F135=3),G135+J135,"")</f>
        <v/>
      </c>
      <c r="T135" s="48" t="str">
        <f>IF(AND(E135&lt;&gt;'Povolené hodnoty'!$B$4,F135=4),G135+J135,"")</f>
        <v/>
      </c>
      <c r="U135" s="48" t="str">
        <f>IF(AND(E135&lt;&gt;'Povolené hodnoty'!$B$4,OR(F135="5a",F135="5b")),G135-H135+J135-K135,"")</f>
        <v/>
      </c>
      <c r="V135" s="48" t="str">
        <f>IF(AND(E135&lt;&gt;'Povolené hodnoty'!$B$4,F135=6),G135+J135,"")</f>
        <v/>
      </c>
      <c r="W135" s="49" t="str">
        <f>IF(AND(E135&lt;&gt;'Povolené hodnoty'!$B$4,F135=7),G135+J135,"")</f>
        <v/>
      </c>
      <c r="X135" s="47" t="str">
        <f>IF(AND(E135&lt;&gt;'Povolené hodnoty'!$B$4,F135=10),H135+K135,"")</f>
        <v/>
      </c>
      <c r="Y135" s="48" t="str">
        <f>IF(AND(E135&lt;&gt;'Povolené hodnoty'!$B$4,F135=11),H135+K135,"")</f>
        <v/>
      </c>
      <c r="Z135" s="48" t="str">
        <f>IF(AND(E135&lt;&gt;'Povolené hodnoty'!$B$4,F135=12),H135+K135,"")</f>
        <v/>
      </c>
      <c r="AA135" s="49" t="str">
        <f>IF(AND(E135&lt;&gt;'Povolené hodnoty'!$B$4,F135=13),H135+K135,"")</f>
        <v/>
      </c>
      <c r="AC135" s="23" t="b">
        <f t="shared" si="21"/>
        <v>0</v>
      </c>
      <c r="AD135" s="23" t="b">
        <f t="shared" si="15"/>
        <v>0</v>
      </c>
      <c r="AE135" s="23" t="b">
        <f>AND(E135&lt;&gt;'Povolené hodnoty'!$B$6,OR(SUM(G135,J135)&lt;&gt;SUM(N135:O135,R135:W135),SUM(H135,K135)&lt;&gt;SUM(P135:Q135,X135:AA135),COUNT(G135:H135,J135:K135)&lt;&gt;COUNT(N135:AA135)))</f>
        <v>0</v>
      </c>
      <c r="AF135" s="23" t="b">
        <f>AND(E135='Povolené hodnoty'!$B$6,$AF$5)</f>
        <v>0</v>
      </c>
    </row>
    <row r="136" spans="1:32" x14ac:dyDescent="0.2">
      <c r="A136" s="85">
        <f t="shared" si="16"/>
        <v>131</v>
      </c>
      <c r="B136" s="89"/>
      <c r="C136" s="90"/>
      <c r="D136" s="79"/>
      <c r="E136" s="80"/>
      <c r="F136" s="81"/>
      <c r="G136" s="82"/>
      <c r="H136" s="83"/>
      <c r="I136" s="49">
        <f t="shared" si="20"/>
        <v>3625</v>
      </c>
      <c r="J136" s="162"/>
      <c r="K136" s="163"/>
      <c r="L136" s="164">
        <f t="shared" si="17"/>
        <v>10882</v>
      </c>
      <c r="M136" s="50">
        <f t="shared" si="18"/>
        <v>131</v>
      </c>
      <c r="N136" s="47" t="str">
        <f>IF(AND(E136='Povolené hodnoty'!$B$4,F136=2),G136+J136,"")</f>
        <v/>
      </c>
      <c r="O136" s="49" t="str">
        <f>IF(AND(E136='Povolené hodnoty'!$B$4,F136=1),G136+J136,"")</f>
        <v/>
      </c>
      <c r="P136" s="47" t="str">
        <f>IF(AND(E136='Povolené hodnoty'!$B$4,F136=10),H136+K136,"")</f>
        <v/>
      </c>
      <c r="Q136" s="49" t="str">
        <f>IF(AND(E136='Povolené hodnoty'!$B$4,F136=9),H136+K136,"")</f>
        <v/>
      </c>
      <c r="R136" s="47" t="str">
        <f>IF(AND(E136&lt;&gt;'Povolené hodnoty'!$B$4,F136=2),G136+J136,"")</f>
        <v/>
      </c>
      <c r="S136" s="48" t="str">
        <f>IF(AND(E136&lt;&gt;'Povolené hodnoty'!$B$4,F136=3),G136+J136,"")</f>
        <v/>
      </c>
      <c r="T136" s="48" t="str">
        <f>IF(AND(E136&lt;&gt;'Povolené hodnoty'!$B$4,F136=4),G136+J136,"")</f>
        <v/>
      </c>
      <c r="U136" s="48" t="str">
        <f>IF(AND(E136&lt;&gt;'Povolené hodnoty'!$B$4,OR(F136="5a",F136="5b")),G136-H136+J136-K136,"")</f>
        <v/>
      </c>
      <c r="V136" s="48" t="str">
        <f>IF(AND(E136&lt;&gt;'Povolené hodnoty'!$B$4,F136=6),G136+J136,"")</f>
        <v/>
      </c>
      <c r="W136" s="49" t="str">
        <f>IF(AND(E136&lt;&gt;'Povolené hodnoty'!$B$4,F136=7),G136+J136,"")</f>
        <v/>
      </c>
      <c r="X136" s="47" t="str">
        <f>IF(AND(E136&lt;&gt;'Povolené hodnoty'!$B$4,F136=10),H136+K136,"")</f>
        <v/>
      </c>
      <c r="Y136" s="48" t="str">
        <f>IF(AND(E136&lt;&gt;'Povolené hodnoty'!$B$4,F136=11),H136+K136,"")</f>
        <v/>
      </c>
      <c r="Z136" s="48" t="str">
        <f>IF(AND(E136&lt;&gt;'Povolené hodnoty'!$B$4,F136=12),H136+K136,"")</f>
        <v/>
      </c>
      <c r="AA136" s="49" t="str">
        <f>IF(AND(E136&lt;&gt;'Povolené hodnoty'!$B$4,F136=13),H136+K136,"")</f>
        <v/>
      </c>
      <c r="AC136" s="23" t="b">
        <f t="shared" si="21"/>
        <v>0</v>
      </c>
      <c r="AD136" s="23" t="b">
        <f t="shared" ref="AD136:AD199" si="22">COUNT(G136:H136,J136:K136)&gt;1</f>
        <v>0</v>
      </c>
      <c r="AE136" s="23" t="b">
        <f>AND(E136&lt;&gt;'Povolené hodnoty'!$B$6,OR(SUM(G136,J136)&lt;&gt;SUM(N136:O136,R136:W136),SUM(H136,K136)&lt;&gt;SUM(P136:Q136,X136:AA136),COUNT(G136:H136,J136:K136)&lt;&gt;COUNT(N136:AA136)))</f>
        <v>0</v>
      </c>
      <c r="AF136" s="23" t="b">
        <f>AND(E136='Povolené hodnoty'!$B$6,$AF$5)</f>
        <v>0</v>
      </c>
    </row>
    <row r="137" spans="1:32" x14ac:dyDescent="0.2">
      <c r="A137" s="85">
        <f t="shared" si="16"/>
        <v>132</v>
      </c>
      <c r="B137" s="89"/>
      <c r="C137" s="90"/>
      <c r="D137" s="79"/>
      <c r="E137" s="80"/>
      <c r="F137" s="81"/>
      <c r="G137" s="82"/>
      <c r="H137" s="83"/>
      <c r="I137" s="49">
        <f t="shared" si="20"/>
        <v>3625</v>
      </c>
      <c r="J137" s="162"/>
      <c r="K137" s="163"/>
      <c r="L137" s="164">
        <f t="shared" si="17"/>
        <v>10882</v>
      </c>
      <c r="M137" s="50">
        <f t="shared" si="18"/>
        <v>132</v>
      </c>
      <c r="N137" s="47" t="str">
        <f>IF(AND(E137='Povolené hodnoty'!$B$4,F137=2),G137+J137,"")</f>
        <v/>
      </c>
      <c r="O137" s="49" t="str">
        <f>IF(AND(E137='Povolené hodnoty'!$B$4,F137=1),G137+J137,"")</f>
        <v/>
      </c>
      <c r="P137" s="47" t="str">
        <f>IF(AND(E137='Povolené hodnoty'!$B$4,F137=10),H137+K137,"")</f>
        <v/>
      </c>
      <c r="Q137" s="49" t="str">
        <f>IF(AND(E137='Povolené hodnoty'!$B$4,F137=9),H137+K137,"")</f>
        <v/>
      </c>
      <c r="R137" s="47" t="str">
        <f>IF(AND(E137&lt;&gt;'Povolené hodnoty'!$B$4,F137=2),G137+J137,"")</f>
        <v/>
      </c>
      <c r="S137" s="48" t="str">
        <f>IF(AND(E137&lt;&gt;'Povolené hodnoty'!$B$4,F137=3),G137+J137,"")</f>
        <v/>
      </c>
      <c r="T137" s="48" t="str">
        <f>IF(AND(E137&lt;&gt;'Povolené hodnoty'!$B$4,F137=4),G137+J137,"")</f>
        <v/>
      </c>
      <c r="U137" s="48" t="str">
        <f>IF(AND(E137&lt;&gt;'Povolené hodnoty'!$B$4,OR(F137="5a",F137="5b")),G137-H137+J137-K137,"")</f>
        <v/>
      </c>
      <c r="V137" s="48" t="str">
        <f>IF(AND(E137&lt;&gt;'Povolené hodnoty'!$B$4,F137=6),G137+J137,"")</f>
        <v/>
      </c>
      <c r="W137" s="49" t="str">
        <f>IF(AND(E137&lt;&gt;'Povolené hodnoty'!$B$4,F137=7),G137+J137,"")</f>
        <v/>
      </c>
      <c r="X137" s="47" t="str">
        <f>IF(AND(E137&lt;&gt;'Povolené hodnoty'!$B$4,F137=10),H137+K137,"")</f>
        <v/>
      </c>
      <c r="Y137" s="48" t="str">
        <f>IF(AND(E137&lt;&gt;'Povolené hodnoty'!$B$4,F137=11),H137+K137,"")</f>
        <v/>
      </c>
      <c r="Z137" s="48" t="str">
        <f>IF(AND(E137&lt;&gt;'Povolené hodnoty'!$B$4,F137=12),H137+K137,"")</f>
        <v/>
      </c>
      <c r="AA137" s="49" t="str">
        <f>IF(AND(E137&lt;&gt;'Povolené hodnoty'!$B$4,F137=13),H137+K137,"")</f>
        <v/>
      </c>
      <c r="AC137" s="23" t="b">
        <f t="shared" si="21"/>
        <v>0</v>
      </c>
      <c r="AD137" s="23" t="b">
        <f t="shared" si="22"/>
        <v>0</v>
      </c>
      <c r="AE137" s="23" t="b">
        <f>AND(E137&lt;&gt;'Povolené hodnoty'!$B$6,OR(SUM(G137,J137)&lt;&gt;SUM(N137:O137,R137:W137),SUM(H137,K137)&lt;&gt;SUM(P137:Q137,X137:AA137),COUNT(G137:H137,J137:K137)&lt;&gt;COUNT(N137:AA137)))</f>
        <v>0</v>
      </c>
      <c r="AF137" s="23" t="b">
        <f>AND(E137='Povolené hodnoty'!$B$6,$AF$5)</f>
        <v>0</v>
      </c>
    </row>
    <row r="138" spans="1:32" x14ac:dyDescent="0.2">
      <c r="A138" s="85">
        <f t="shared" si="16"/>
        <v>133</v>
      </c>
      <c r="B138" s="89"/>
      <c r="C138" s="90"/>
      <c r="D138" s="79"/>
      <c r="E138" s="80"/>
      <c r="F138" s="81"/>
      <c r="G138" s="82"/>
      <c r="H138" s="83"/>
      <c r="I138" s="49">
        <f t="shared" si="20"/>
        <v>3625</v>
      </c>
      <c r="J138" s="162"/>
      <c r="K138" s="163"/>
      <c r="L138" s="164">
        <f t="shared" si="17"/>
        <v>10882</v>
      </c>
      <c r="M138" s="50">
        <f t="shared" si="18"/>
        <v>133</v>
      </c>
      <c r="N138" s="47" t="str">
        <f>IF(AND(E138='Povolené hodnoty'!$B$4,F138=2),G138+J138,"")</f>
        <v/>
      </c>
      <c r="O138" s="49" t="str">
        <f>IF(AND(E138='Povolené hodnoty'!$B$4,F138=1),G138+J138,"")</f>
        <v/>
      </c>
      <c r="P138" s="47" t="str">
        <f>IF(AND(E138='Povolené hodnoty'!$B$4,F138=10),H138+K138,"")</f>
        <v/>
      </c>
      <c r="Q138" s="49" t="str">
        <f>IF(AND(E138='Povolené hodnoty'!$B$4,F138=9),H138+K138,"")</f>
        <v/>
      </c>
      <c r="R138" s="47" t="str">
        <f>IF(AND(E138&lt;&gt;'Povolené hodnoty'!$B$4,F138=2),G138+J138,"")</f>
        <v/>
      </c>
      <c r="S138" s="48" t="str">
        <f>IF(AND(E138&lt;&gt;'Povolené hodnoty'!$B$4,F138=3),G138+J138,"")</f>
        <v/>
      </c>
      <c r="T138" s="48" t="str">
        <f>IF(AND(E138&lt;&gt;'Povolené hodnoty'!$B$4,F138=4),G138+J138,"")</f>
        <v/>
      </c>
      <c r="U138" s="48" t="str">
        <f>IF(AND(E138&lt;&gt;'Povolené hodnoty'!$B$4,OR(F138="5a",F138="5b")),G138-H138+J138-K138,"")</f>
        <v/>
      </c>
      <c r="V138" s="48" t="str">
        <f>IF(AND(E138&lt;&gt;'Povolené hodnoty'!$B$4,F138=6),G138+J138,"")</f>
        <v/>
      </c>
      <c r="W138" s="49" t="str">
        <f>IF(AND(E138&lt;&gt;'Povolené hodnoty'!$B$4,F138=7),G138+J138,"")</f>
        <v/>
      </c>
      <c r="X138" s="47" t="str">
        <f>IF(AND(E138&lt;&gt;'Povolené hodnoty'!$B$4,F138=10),H138+K138,"")</f>
        <v/>
      </c>
      <c r="Y138" s="48" t="str">
        <f>IF(AND(E138&lt;&gt;'Povolené hodnoty'!$B$4,F138=11),H138+K138,"")</f>
        <v/>
      </c>
      <c r="Z138" s="48" t="str">
        <f>IF(AND(E138&lt;&gt;'Povolené hodnoty'!$B$4,F138=12),H138+K138,"")</f>
        <v/>
      </c>
      <c r="AA138" s="49" t="str">
        <f>IF(AND(E138&lt;&gt;'Povolené hodnoty'!$B$4,F138=13),H138+K138,"")</f>
        <v/>
      </c>
      <c r="AC138" s="23" t="b">
        <f t="shared" si="21"/>
        <v>0</v>
      </c>
      <c r="AD138" s="23" t="b">
        <f t="shared" si="22"/>
        <v>0</v>
      </c>
      <c r="AE138" s="23" t="b">
        <f>AND(E138&lt;&gt;'Povolené hodnoty'!$B$6,OR(SUM(G138,J138)&lt;&gt;SUM(N138:O138,R138:W138),SUM(H138,K138)&lt;&gt;SUM(P138:Q138,X138:AA138),COUNT(G138:H138,J138:K138)&lt;&gt;COUNT(N138:AA138)))</f>
        <v>0</v>
      </c>
      <c r="AF138" s="23" t="b">
        <f>AND(E138='Povolené hodnoty'!$B$6,$AF$5)</f>
        <v>0</v>
      </c>
    </row>
    <row r="139" spans="1:32" x14ac:dyDescent="0.2">
      <c r="A139" s="85">
        <f t="shared" si="16"/>
        <v>134</v>
      </c>
      <c r="B139" s="89"/>
      <c r="C139" s="90"/>
      <c r="D139" s="79"/>
      <c r="E139" s="80"/>
      <c r="F139" s="81"/>
      <c r="G139" s="82"/>
      <c r="H139" s="83"/>
      <c r="I139" s="49">
        <f t="shared" si="20"/>
        <v>3625</v>
      </c>
      <c r="J139" s="162"/>
      <c r="K139" s="163"/>
      <c r="L139" s="164">
        <f t="shared" si="17"/>
        <v>10882</v>
      </c>
      <c r="M139" s="50">
        <f t="shared" si="18"/>
        <v>134</v>
      </c>
      <c r="N139" s="47" t="str">
        <f>IF(AND(E139='Povolené hodnoty'!$B$4,F139=2),G139+J139,"")</f>
        <v/>
      </c>
      <c r="O139" s="49" t="str">
        <f>IF(AND(E139='Povolené hodnoty'!$B$4,F139=1),G139+J139,"")</f>
        <v/>
      </c>
      <c r="P139" s="47" t="str">
        <f>IF(AND(E139='Povolené hodnoty'!$B$4,F139=10),H139+K139,"")</f>
        <v/>
      </c>
      <c r="Q139" s="49" t="str">
        <f>IF(AND(E139='Povolené hodnoty'!$B$4,F139=9),H139+K139,"")</f>
        <v/>
      </c>
      <c r="R139" s="47" t="str">
        <f>IF(AND(E139&lt;&gt;'Povolené hodnoty'!$B$4,F139=2),G139+J139,"")</f>
        <v/>
      </c>
      <c r="S139" s="48" t="str">
        <f>IF(AND(E139&lt;&gt;'Povolené hodnoty'!$B$4,F139=3),G139+J139,"")</f>
        <v/>
      </c>
      <c r="T139" s="48" t="str">
        <f>IF(AND(E139&lt;&gt;'Povolené hodnoty'!$B$4,F139=4),G139+J139,"")</f>
        <v/>
      </c>
      <c r="U139" s="48" t="str">
        <f>IF(AND(E139&lt;&gt;'Povolené hodnoty'!$B$4,OR(F139="5a",F139="5b")),G139-H139+J139-K139,"")</f>
        <v/>
      </c>
      <c r="V139" s="48" t="str">
        <f>IF(AND(E139&lt;&gt;'Povolené hodnoty'!$B$4,F139=6),G139+J139,"")</f>
        <v/>
      </c>
      <c r="W139" s="49" t="str">
        <f>IF(AND(E139&lt;&gt;'Povolené hodnoty'!$B$4,F139=7),G139+J139,"")</f>
        <v/>
      </c>
      <c r="X139" s="47" t="str">
        <f>IF(AND(E139&lt;&gt;'Povolené hodnoty'!$B$4,F139=10),H139+K139,"")</f>
        <v/>
      </c>
      <c r="Y139" s="48" t="str">
        <f>IF(AND(E139&lt;&gt;'Povolené hodnoty'!$B$4,F139=11),H139+K139,"")</f>
        <v/>
      </c>
      <c r="Z139" s="48" t="str">
        <f>IF(AND(E139&lt;&gt;'Povolené hodnoty'!$B$4,F139=12),H139+K139,"")</f>
        <v/>
      </c>
      <c r="AA139" s="49" t="str">
        <f>IF(AND(E139&lt;&gt;'Povolené hodnoty'!$B$4,F139=13),H139+K139,"")</f>
        <v/>
      </c>
      <c r="AC139" s="23" t="b">
        <f t="shared" si="21"/>
        <v>0</v>
      </c>
      <c r="AD139" s="23" t="b">
        <f t="shared" si="22"/>
        <v>0</v>
      </c>
      <c r="AE139" s="23" t="b">
        <f>AND(E139&lt;&gt;'Povolené hodnoty'!$B$6,OR(SUM(G139,J139)&lt;&gt;SUM(N139:O139,R139:W139),SUM(H139,K139)&lt;&gt;SUM(P139:Q139,X139:AA139),COUNT(G139:H139,J139:K139)&lt;&gt;COUNT(N139:AA139)))</f>
        <v>0</v>
      </c>
      <c r="AF139" s="23" t="b">
        <f>AND(E139='Povolené hodnoty'!$B$6,$AF$5)</f>
        <v>0</v>
      </c>
    </row>
    <row r="140" spans="1:32" x14ac:dyDescent="0.2">
      <c r="A140" s="85">
        <f t="shared" si="16"/>
        <v>135</v>
      </c>
      <c r="B140" s="89"/>
      <c r="C140" s="90"/>
      <c r="D140" s="79"/>
      <c r="E140" s="80"/>
      <c r="F140" s="81"/>
      <c r="G140" s="82"/>
      <c r="H140" s="83"/>
      <c r="I140" s="49">
        <f t="shared" si="20"/>
        <v>3625</v>
      </c>
      <c r="J140" s="162"/>
      <c r="K140" s="163"/>
      <c r="L140" s="164">
        <f t="shared" si="17"/>
        <v>10882</v>
      </c>
      <c r="M140" s="50">
        <f t="shared" si="18"/>
        <v>135</v>
      </c>
      <c r="N140" s="47" t="str">
        <f>IF(AND(E140='Povolené hodnoty'!$B$4,F140=2),G140+J140,"")</f>
        <v/>
      </c>
      <c r="O140" s="49" t="str">
        <f>IF(AND(E140='Povolené hodnoty'!$B$4,F140=1),G140+J140,"")</f>
        <v/>
      </c>
      <c r="P140" s="47" t="str">
        <f>IF(AND(E140='Povolené hodnoty'!$B$4,F140=10),H140+K140,"")</f>
        <v/>
      </c>
      <c r="Q140" s="49" t="str">
        <f>IF(AND(E140='Povolené hodnoty'!$B$4,F140=9),H140+K140,"")</f>
        <v/>
      </c>
      <c r="R140" s="47" t="str">
        <f>IF(AND(E140&lt;&gt;'Povolené hodnoty'!$B$4,F140=2),G140+J140,"")</f>
        <v/>
      </c>
      <c r="S140" s="48" t="str">
        <f>IF(AND(E140&lt;&gt;'Povolené hodnoty'!$B$4,F140=3),G140+J140,"")</f>
        <v/>
      </c>
      <c r="T140" s="48" t="str">
        <f>IF(AND(E140&lt;&gt;'Povolené hodnoty'!$B$4,F140=4),G140+J140,"")</f>
        <v/>
      </c>
      <c r="U140" s="48" t="str">
        <f>IF(AND(E140&lt;&gt;'Povolené hodnoty'!$B$4,OR(F140="5a",F140="5b")),G140-H140+J140-K140,"")</f>
        <v/>
      </c>
      <c r="V140" s="48" t="str">
        <f>IF(AND(E140&lt;&gt;'Povolené hodnoty'!$B$4,F140=6),G140+J140,"")</f>
        <v/>
      </c>
      <c r="W140" s="49" t="str">
        <f>IF(AND(E140&lt;&gt;'Povolené hodnoty'!$B$4,F140=7),G140+J140,"")</f>
        <v/>
      </c>
      <c r="X140" s="47" t="str">
        <f>IF(AND(E140&lt;&gt;'Povolené hodnoty'!$B$4,F140=10),H140+K140,"")</f>
        <v/>
      </c>
      <c r="Y140" s="48" t="str">
        <f>IF(AND(E140&lt;&gt;'Povolené hodnoty'!$B$4,F140=11),H140+K140,"")</f>
        <v/>
      </c>
      <c r="Z140" s="48" t="str">
        <f>IF(AND(E140&lt;&gt;'Povolené hodnoty'!$B$4,F140=12),H140+K140,"")</f>
        <v/>
      </c>
      <c r="AA140" s="49" t="str">
        <f>IF(AND(E140&lt;&gt;'Povolené hodnoty'!$B$4,F140=13),H140+K140,"")</f>
        <v/>
      </c>
      <c r="AC140" s="23" t="b">
        <f t="shared" si="21"/>
        <v>0</v>
      </c>
      <c r="AD140" s="23" t="b">
        <f t="shared" si="22"/>
        <v>0</v>
      </c>
      <c r="AE140" s="23" t="b">
        <f>AND(E140&lt;&gt;'Povolené hodnoty'!$B$6,OR(SUM(G140,J140)&lt;&gt;SUM(N140:O140,R140:W140),SUM(H140,K140)&lt;&gt;SUM(P140:Q140,X140:AA140),COUNT(G140:H140,J140:K140)&lt;&gt;COUNT(N140:AA140)))</f>
        <v>0</v>
      </c>
      <c r="AF140" s="23" t="b">
        <f>AND(E140='Povolené hodnoty'!$B$6,$AF$5)</f>
        <v>0</v>
      </c>
    </row>
    <row r="141" spans="1:32" x14ac:dyDescent="0.2">
      <c r="A141" s="85">
        <f t="shared" si="16"/>
        <v>136</v>
      </c>
      <c r="B141" s="89"/>
      <c r="C141" s="90"/>
      <c r="D141" s="79"/>
      <c r="E141" s="80"/>
      <c r="F141" s="81"/>
      <c r="G141" s="82"/>
      <c r="H141" s="83"/>
      <c r="I141" s="49">
        <f t="shared" si="20"/>
        <v>3625</v>
      </c>
      <c r="J141" s="162"/>
      <c r="K141" s="163"/>
      <c r="L141" s="164">
        <f t="shared" si="17"/>
        <v>10882</v>
      </c>
      <c r="M141" s="50">
        <f t="shared" si="18"/>
        <v>136</v>
      </c>
      <c r="N141" s="47" t="str">
        <f>IF(AND(E141='Povolené hodnoty'!$B$4,F141=2),G141+J141,"")</f>
        <v/>
      </c>
      <c r="O141" s="49" t="str">
        <f>IF(AND(E141='Povolené hodnoty'!$B$4,F141=1),G141+J141,"")</f>
        <v/>
      </c>
      <c r="P141" s="47" t="str">
        <f>IF(AND(E141='Povolené hodnoty'!$B$4,F141=10),H141+K141,"")</f>
        <v/>
      </c>
      <c r="Q141" s="49" t="str">
        <f>IF(AND(E141='Povolené hodnoty'!$B$4,F141=9),H141+K141,"")</f>
        <v/>
      </c>
      <c r="R141" s="47" t="str">
        <f>IF(AND(E141&lt;&gt;'Povolené hodnoty'!$B$4,F141=2),G141+J141,"")</f>
        <v/>
      </c>
      <c r="S141" s="48" t="str">
        <f>IF(AND(E141&lt;&gt;'Povolené hodnoty'!$B$4,F141=3),G141+J141,"")</f>
        <v/>
      </c>
      <c r="T141" s="48" t="str">
        <f>IF(AND(E141&lt;&gt;'Povolené hodnoty'!$B$4,F141=4),G141+J141,"")</f>
        <v/>
      </c>
      <c r="U141" s="48" t="str">
        <f>IF(AND(E141&lt;&gt;'Povolené hodnoty'!$B$4,OR(F141="5a",F141="5b")),G141-H141+J141-K141,"")</f>
        <v/>
      </c>
      <c r="V141" s="48" t="str">
        <f>IF(AND(E141&lt;&gt;'Povolené hodnoty'!$B$4,F141=6),G141+J141,"")</f>
        <v/>
      </c>
      <c r="W141" s="49" t="str">
        <f>IF(AND(E141&lt;&gt;'Povolené hodnoty'!$B$4,F141=7),G141+J141,"")</f>
        <v/>
      </c>
      <c r="X141" s="47" t="str">
        <f>IF(AND(E141&lt;&gt;'Povolené hodnoty'!$B$4,F141=10),H141+K141,"")</f>
        <v/>
      </c>
      <c r="Y141" s="48" t="str">
        <f>IF(AND(E141&lt;&gt;'Povolené hodnoty'!$B$4,F141=11),H141+K141,"")</f>
        <v/>
      </c>
      <c r="Z141" s="48" t="str">
        <f>IF(AND(E141&lt;&gt;'Povolené hodnoty'!$B$4,F141=12),H141+K141,"")</f>
        <v/>
      </c>
      <c r="AA141" s="49" t="str">
        <f>IF(AND(E141&lt;&gt;'Povolené hodnoty'!$B$4,F141=13),H141+K141,"")</f>
        <v/>
      </c>
      <c r="AC141" s="23" t="b">
        <f t="shared" si="21"/>
        <v>0</v>
      </c>
      <c r="AD141" s="23" t="b">
        <f t="shared" si="22"/>
        <v>0</v>
      </c>
      <c r="AE141" s="23" t="b">
        <f>AND(E141&lt;&gt;'Povolené hodnoty'!$B$6,OR(SUM(G141,J141)&lt;&gt;SUM(N141:O141,R141:W141),SUM(H141,K141)&lt;&gt;SUM(P141:Q141,X141:AA141),COUNT(G141:H141,J141:K141)&lt;&gt;COUNT(N141:AA141)))</f>
        <v>0</v>
      </c>
      <c r="AF141" s="23" t="b">
        <f>AND(E141='Povolené hodnoty'!$B$6,$AF$5)</f>
        <v>0</v>
      </c>
    </row>
    <row r="142" spans="1:32" x14ac:dyDescent="0.2">
      <c r="A142" s="85">
        <f t="shared" si="16"/>
        <v>137</v>
      </c>
      <c r="B142" s="89"/>
      <c r="C142" s="90"/>
      <c r="D142" s="79"/>
      <c r="E142" s="80"/>
      <c r="F142" s="81"/>
      <c r="G142" s="82"/>
      <c r="H142" s="83"/>
      <c r="I142" s="49">
        <f t="shared" si="20"/>
        <v>3625</v>
      </c>
      <c r="J142" s="162"/>
      <c r="K142" s="163"/>
      <c r="L142" s="164">
        <f t="shared" si="17"/>
        <v>10882</v>
      </c>
      <c r="M142" s="50">
        <f t="shared" si="18"/>
        <v>137</v>
      </c>
      <c r="N142" s="47" t="str">
        <f>IF(AND(E142='Povolené hodnoty'!$B$4,F142=2),G142+J142,"")</f>
        <v/>
      </c>
      <c r="O142" s="49" t="str">
        <f>IF(AND(E142='Povolené hodnoty'!$B$4,F142=1),G142+J142,"")</f>
        <v/>
      </c>
      <c r="P142" s="47" t="str">
        <f>IF(AND(E142='Povolené hodnoty'!$B$4,F142=10),H142+K142,"")</f>
        <v/>
      </c>
      <c r="Q142" s="49" t="str">
        <f>IF(AND(E142='Povolené hodnoty'!$B$4,F142=9),H142+K142,"")</f>
        <v/>
      </c>
      <c r="R142" s="47" t="str">
        <f>IF(AND(E142&lt;&gt;'Povolené hodnoty'!$B$4,F142=2),G142+J142,"")</f>
        <v/>
      </c>
      <c r="S142" s="48" t="str">
        <f>IF(AND(E142&lt;&gt;'Povolené hodnoty'!$B$4,F142=3),G142+J142,"")</f>
        <v/>
      </c>
      <c r="T142" s="48" t="str">
        <f>IF(AND(E142&lt;&gt;'Povolené hodnoty'!$B$4,F142=4),G142+J142,"")</f>
        <v/>
      </c>
      <c r="U142" s="48" t="str">
        <f>IF(AND(E142&lt;&gt;'Povolené hodnoty'!$B$4,OR(F142="5a",F142="5b")),G142-H142+J142-K142,"")</f>
        <v/>
      </c>
      <c r="V142" s="48" t="str">
        <f>IF(AND(E142&lt;&gt;'Povolené hodnoty'!$B$4,F142=6),G142+J142,"")</f>
        <v/>
      </c>
      <c r="W142" s="49" t="str">
        <f>IF(AND(E142&lt;&gt;'Povolené hodnoty'!$B$4,F142=7),G142+J142,"")</f>
        <v/>
      </c>
      <c r="X142" s="47" t="str">
        <f>IF(AND(E142&lt;&gt;'Povolené hodnoty'!$B$4,F142=10),H142+K142,"")</f>
        <v/>
      </c>
      <c r="Y142" s="48" t="str">
        <f>IF(AND(E142&lt;&gt;'Povolené hodnoty'!$B$4,F142=11),H142+K142,"")</f>
        <v/>
      </c>
      <c r="Z142" s="48" t="str">
        <f>IF(AND(E142&lt;&gt;'Povolené hodnoty'!$B$4,F142=12),H142+K142,"")</f>
        <v/>
      </c>
      <c r="AA142" s="49" t="str">
        <f>IF(AND(E142&lt;&gt;'Povolené hodnoty'!$B$4,F142=13),H142+K142,"")</f>
        <v/>
      </c>
      <c r="AC142" s="23" t="b">
        <f t="shared" si="21"/>
        <v>0</v>
      </c>
      <c r="AD142" s="23" t="b">
        <f t="shared" si="22"/>
        <v>0</v>
      </c>
      <c r="AE142" s="23" t="b">
        <f>AND(E142&lt;&gt;'Povolené hodnoty'!$B$6,OR(SUM(G142,J142)&lt;&gt;SUM(N142:O142,R142:W142),SUM(H142,K142)&lt;&gt;SUM(P142:Q142,X142:AA142),COUNT(G142:H142,J142:K142)&lt;&gt;COUNT(N142:AA142)))</f>
        <v>0</v>
      </c>
      <c r="AF142" s="23" t="b">
        <f>AND(E142='Povolené hodnoty'!$B$6,$AF$5)</f>
        <v>0</v>
      </c>
    </row>
    <row r="143" spans="1:32" x14ac:dyDescent="0.2">
      <c r="A143" s="85">
        <f t="shared" si="16"/>
        <v>138</v>
      </c>
      <c r="B143" s="89"/>
      <c r="C143" s="90"/>
      <c r="D143" s="79"/>
      <c r="E143" s="80"/>
      <c r="F143" s="81"/>
      <c r="G143" s="82"/>
      <c r="H143" s="83"/>
      <c r="I143" s="49">
        <f t="shared" si="20"/>
        <v>3625</v>
      </c>
      <c r="J143" s="162"/>
      <c r="K143" s="163"/>
      <c r="L143" s="164">
        <f t="shared" si="17"/>
        <v>10882</v>
      </c>
      <c r="M143" s="50">
        <f t="shared" si="18"/>
        <v>138</v>
      </c>
      <c r="N143" s="47" t="str">
        <f>IF(AND(E143='Povolené hodnoty'!$B$4,F143=2),G143+J143,"")</f>
        <v/>
      </c>
      <c r="O143" s="49" t="str">
        <f>IF(AND(E143='Povolené hodnoty'!$B$4,F143=1),G143+J143,"")</f>
        <v/>
      </c>
      <c r="P143" s="47" t="str">
        <f>IF(AND(E143='Povolené hodnoty'!$B$4,F143=10),H143+K143,"")</f>
        <v/>
      </c>
      <c r="Q143" s="49" t="str">
        <f>IF(AND(E143='Povolené hodnoty'!$B$4,F143=9),H143+K143,"")</f>
        <v/>
      </c>
      <c r="R143" s="47" t="str">
        <f>IF(AND(E143&lt;&gt;'Povolené hodnoty'!$B$4,F143=2),G143+J143,"")</f>
        <v/>
      </c>
      <c r="S143" s="48" t="str">
        <f>IF(AND(E143&lt;&gt;'Povolené hodnoty'!$B$4,F143=3),G143+J143,"")</f>
        <v/>
      </c>
      <c r="T143" s="48" t="str">
        <f>IF(AND(E143&lt;&gt;'Povolené hodnoty'!$B$4,F143=4),G143+J143,"")</f>
        <v/>
      </c>
      <c r="U143" s="48" t="str">
        <f>IF(AND(E143&lt;&gt;'Povolené hodnoty'!$B$4,OR(F143="5a",F143="5b")),G143-H143+J143-K143,"")</f>
        <v/>
      </c>
      <c r="V143" s="48" t="str">
        <f>IF(AND(E143&lt;&gt;'Povolené hodnoty'!$B$4,F143=6),G143+J143,"")</f>
        <v/>
      </c>
      <c r="W143" s="49" t="str">
        <f>IF(AND(E143&lt;&gt;'Povolené hodnoty'!$B$4,F143=7),G143+J143,"")</f>
        <v/>
      </c>
      <c r="X143" s="47" t="str">
        <f>IF(AND(E143&lt;&gt;'Povolené hodnoty'!$B$4,F143=10),H143+K143,"")</f>
        <v/>
      </c>
      <c r="Y143" s="48" t="str">
        <f>IF(AND(E143&lt;&gt;'Povolené hodnoty'!$B$4,F143=11),H143+K143,"")</f>
        <v/>
      </c>
      <c r="Z143" s="48" t="str">
        <f>IF(AND(E143&lt;&gt;'Povolené hodnoty'!$B$4,F143=12),H143+K143,"")</f>
        <v/>
      </c>
      <c r="AA143" s="49" t="str">
        <f>IF(AND(E143&lt;&gt;'Povolené hodnoty'!$B$4,F143=13),H143+K143,"")</f>
        <v/>
      </c>
      <c r="AC143" s="23" t="b">
        <f t="shared" si="21"/>
        <v>0</v>
      </c>
      <c r="AD143" s="23" t="b">
        <f t="shared" si="22"/>
        <v>0</v>
      </c>
      <c r="AE143" s="23" t="b">
        <f>AND(E143&lt;&gt;'Povolené hodnoty'!$B$6,OR(SUM(G143,J143)&lt;&gt;SUM(N143:O143,R143:W143),SUM(H143,K143)&lt;&gt;SUM(P143:Q143,X143:AA143),COUNT(G143:H143,J143:K143)&lt;&gt;COUNT(N143:AA143)))</f>
        <v>0</v>
      </c>
      <c r="AF143" s="23" t="b">
        <f>AND(E143='Povolené hodnoty'!$B$6,$AF$5)</f>
        <v>0</v>
      </c>
    </row>
    <row r="144" spans="1:32" x14ac:dyDescent="0.2">
      <c r="A144" s="85">
        <f t="shared" si="16"/>
        <v>139</v>
      </c>
      <c r="B144" s="89"/>
      <c r="C144" s="90"/>
      <c r="D144" s="79"/>
      <c r="E144" s="80"/>
      <c r="F144" s="81"/>
      <c r="G144" s="82"/>
      <c r="H144" s="83"/>
      <c r="I144" s="49">
        <f t="shared" si="20"/>
        <v>3625</v>
      </c>
      <c r="J144" s="162"/>
      <c r="K144" s="163"/>
      <c r="L144" s="164">
        <f t="shared" si="17"/>
        <v>10882</v>
      </c>
      <c r="M144" s="50">
        <f t="shared" si="18"/>
        <v>139</v>
      </c>
      <c r="N144" s="47" t="str">
        <f>IF(AND(E144='Povolené hodnoty'!$B$4,F144=2),G144+J144,"")</f>
        <v/>
      </c>
      <c r="O144" s="49" t="str">
        <f>IF(AND(E144='Povolené hodnoty'!$B$4,F144=1),G144+J144,"")</f>
        <v/>
      </c>
      <c r="P144" s="47" t="str">
        <f>IF(AND(E144='Povolené hodnoty'!$B$4,F144=10),H144+K144,"")</f>
        <v/>
      </c>
      <c r="Q144" s="49" t="str">
        <f>IF(AND(E144='Povolené hodnoty'!$B$4,F144=9),H144+K144,"")</f>
        <v/>
      </c>
      <c r="R144" s="47" t="str">
        <f>IF(AND(E144&lt;&gt;'Povolené hodnoty'!$B$4,F144=2),G144+J144,"")</f>
        <v/>
      </c>
      <c r="S144" s="48" t="str">
        <f>IF(AND(E144&lt;&gt;'Povolené hodnoty'!$B$4,F144=3),G144+J144,"")</f>
        <v/>
      </c>
      <c r="T144" s="48" t="str">
        <f>IF(AND(E144&lt;&gt;'Povolené hodnoty'!$B$4,F144=4),G144+J144,"")</f>
        <v/>
      </c>
      <c r="U144" s="48" t="str">
        <f>IF(AND(E144&lt;&gt;'Povolené hodnoty'!$B$4,OR(F144="5a",F144="5b")),G144-H144+J144-K144,"")</f>
        <v/>
      </c>
      <c r="V144" s="48" t="str">
        <f>IF(AND(E144&lt;&gt;'Povolené hodnoty'!$B$4,F144=6),G144+J144,"")</f>
        <v/>
      </c>
      <c r="W144" s="49" t="str">
        <f>IF(AND(E144&lt;&gt;'Povolené hodnoty'!$B$4,F144=7),G144+J144,"")</f>
        <v/>
      </c>
      <c r="X144" s="47" t="str">
        <f>IF(AND(E144&lt;&gt;'Povolené hodnoty'!$B$4,F144=10),H144+K144,"")</f>
        <v/>
      </c>
      <c r="Y144" s="48" t="str">
        <f>IF(AND(E144&lt;&gt;'Povolené hodnoty'!$B$4,F144=11),H144+K144,"")</f>
        <v/>
      </c>
      <c r="Z144" s="48" t="str">
        <f>IF(AND(E144&lt;&gt;'Povolené hodnoty'!$B$4,F144=12),H144+K144,"")</f>
        <v/>
      </c>
      <c r="AA144" s="49" t="str">
        <f>IF(AND(E144&lt;&gt;'Povolené hodnoty'!$B$4,F144=13),H144+K144,"")</f>
        <v/>
      </c>
      <c r="AC144" s="23" t="b">
        <f t="shared" si="21"/>
        <v>0</v>
      </c>
      <c r="AD144" s="23" t="b">
        <f t="shared" si="22"/>
        <v>0</v>
      </c>
      <c r="AE144" s="23" t="b">
        <f>AND(E144&lt;&gt;'Povolené hodnoty'!$B$6,OR(SUM(G144,J144)&lt;&gt;SUM(N144:O144,R144:W144),SUM(H144,K144)&lt;&gt;SUM(P144:Q144,X144:AA144),COUNT(G144:H144,J144:K144)&lt;&gt;COUNT(N144:AA144)))</f>
        <v>0</v>
      </c>
      <c r="AF144" s="23" t="b">
        <f>AND(E144='Povolené hodnoty'!$B$6,$AF$5)</f>
        <v>0</v>
      </c>
    </row>
    <row r="145" spans="1:32" x14ac:dyDescent="0.2">
      <c r="A145" s="85">
        <f t="shared" si="16"/>
        <v>140</v>
      </c>
      <c r="B145" s="89"/>
      <c r="C145" s="90"/>
      <c r="D145" s="79"/>
      <c r="E145" s="80"/>
      <c r="F145" s="81"/>
      <c r="G145" s="82"/>
      <c r="H145" s="83"/>
      <c r="I145" s="49">
        <f t="shared" si="20"/>
        <v>3625</v>
      </c>
      <c r="J145" s="162"/>
      <c r="K145" s="163"/>
      <c r="L145" s="164">
        <f t="shared" si="17"/>
        <v>10882</v>
      </c>
      <c r="M145" s="50">
        <f t="shared" si="18"/>
        <v>140</v>
      </c>
      <c r="N145" s="47" t="str">
        <f>IF(AND(E145='Povolené hodnoty'!$B$4,F145=2),G145+J145,"")</f>
        <v/>
      </c>
      <c r="O145" s="49" t="str">
        <f>IF(AND(E145='Povolené hodnoty'!$B$4,F145=1),G145+J145,"")</f>
        <v/>
      </c>
      <c r="P145" s="47" t="str">
        <f>IF(AND(E145='Povolené hodnoty'!$B$4,F145=10),H145+K145,"")</f>
        <v/>
      </c>
      <c r="Q145" s="49" t="str">
        <f>IF(AND(E145='Povolené hodnoty'!$B$4,F145=9),H145+K145,"")</f>
        <v/>
      </c>
      <c r="R145" s="47" t="str">
        <f>IF(AND(E145&lt;&gt;'Povolené hodnoty'!$B$4,F145=2),G145+J145,"")</f>
        <v/>
      </c>
      <c r="S145" s="48" t="str">
        <f>IF(AND(E145&lt;&gt;'Povolené hodnoty'!$B$4,F145=3),G145+J145,"")</f>
        <v/>
      </c>
      <c r="T145" s="48" t="str">
        <f>IF(AND(E145&lt;&gt;'Povolené hodnoty'!$B$4,F145=4),G145+J145,"")</f>
        <v/>
      </c>
      <c r="U145" s="48" t="str">
        <f>IF(AND(E145&lt;&gt;'Povolené hodnoty'!$B$4,OR(F145="5a",F145="5b")),G145-H145+J145-K145,"")</f>
        <v/>
      </c>
      <c r="V145" s="48" t="str">
        <f>IF(AND(E145&lt;&gt;'Povolené hodnoty'!$B$4,F145=6),G145+J145,"")</f>
        <v/>
      </c>
      <c r="W145" s="49" t="str">
        <f>IF(AND(E145&lt;&gt;'Povolené hodnoty'!$B$4,F145=7),G145+J145,"")</f>
        <v/>
      </c>
      <c r="X145" s="47" t="str">
        <f>IF(AND(E145&lt;&gt;'Povolené hodnoty'!$B$4,F145=10),H145+K145,"")</f>
        <v/>
      </c>
      <c r="Y145" s="48" t="str">
        <f>IF(AND(E145&lt;&gt;'Povolené hodnoty'!$B$4,F145=11),H145+K145,"")</f>
        <v/>
      </c>
      <c r="Z145" s="48" t="str">
        <f>IF(AND(E145&lt;&gt;'Povolené hodnoty'!$B$4,F145=12),H145+K145,"")</f>
        <v/>
      </c>
      <c r="AA145" s="49" t="str">
        <f>IF(AND(E145&lt;&gt;'Povolené hodnoty'!$B$4,F145=13),H145+K145,"")</f>
        <v/>
      </c>
      <c r="AC145" s="23" t="b">
        <f t="shared" si="21"/>
        <v>0</v>
      </c>
      <c r="AD145" s="23" t="b">
        <f t="shared" si="22"/>
        <v>0</v>
      </c>
      <c r="AE145" s="23" t="b">
        <f>AND(E145&lt;&gt;'Povolené hodnoty'!$B$6,OR(SUM(G145,J145)&lt;&gt;SUM(N145:O145,R145:W145),SUM(H145,K145)&lt;&gt;SUM(P145:Q145,X145:AA145),COUNT(G145:H145,J145:K145)&lt;&gt;COUNT(N145:AA145)))</f>
        <v>0</v>
      </c>
      <c r="AF145" s="23" t="b">
        <f>AND(E145='Povolené hodnoty'!$B$6,$AF$5)</f>
        <v>0</v>
      </c>
    </row>
    <row r="146" spans="1:32" x14ac:dyDescent="0.2">
      <c r="A146" s="85">
        <f t="shared" si="16"/>
        <v>141</v>
      </c>
      <c r="B146" s="89"/>
      <c r="C146" s="90"/>
      <c r="D146" s="79"/>
      <c r="E146" s="80"/>
      <c r="F146" s="81"/>
      <c r="G146" s="82"/>
      <c r="H146" s="83"/>
      <c r="I146" s="49">
        <f t="shared" si="20"/>
        <v>3625</v>
      </c>
      <c r="J146" s="162"/>
      <c r="K146" s="163"/>
      <c r="L146" s="164">
        <f t="shared" si="17"/>
        <v>10882</v>
      </c>
      <c r="M146" s="50">
        <f t="shared" si="18"/>
        <v>141</v>
      </c>
      <c r="N146" s="47" t="str">
        <f>IF(AND(E146='Povolené hodnoty'!$B$4,F146=2),G146+J146,"")</f>
        <v/>
      </c>
      <c r="O146" s="49" t="str">
        <f>IF(AND(E146='Povolené hodnoty'!$B$4,F146=1),G146+J146,"")</f>
        <v/>
      </c>
      <c r="P146" s="47" t="str">
        <f>IF(AND(E146='Povolené hodnoty'!$B$4,F146=10),H146+K146,"")</f>
        <v/>
      </c>
      <c r="Q146" s="49" t="str">
        <f>IF(AND(E146='Povolené hodnoty'!$B$4,F146=9),H146+K146,"")</f>
        <v/>
      </c>
      <c r="R146" s="47" t="str">
        <f>IF(AND(E146&lt;&gt;'Povolené hodnoty'!$B$4,F146=2),G146+J146,"")</f>
        <v/>
      </c>
      <c r="S146" s="48" t="str">
        <f>IF(AND(E146&lt;&gt;'Povolené hodnoty'!$B$4,F146=3),G146+J146,"")</f>
        <v/>
      </c>
      <c r="T146" s="48" t="str">
        <f>IF(AND(E146&lt;&gt;'Povolené hodnoty'!$B$4,F146=4),G146+J146,"")</f>
        <v/>
      </c>
      <c r="U146" s="48" t="str">
        <f>IF(AND(E146&lt;&gt;'Povolené hodnoty'!$B$4,OR(F146="5a",F146="5b")),G146-H146+J146-K146,"")</f>
        <v/>
      </c>
      <c r="V146" s="48" t="str">
        <f>IF(AND(E146&lt;&gt;'Povolené hodnoty'!$B$4,F146=6),G146+J146,"")</f>
        <v/>
      </c>
      <c r="W146" s="49" t="str">
        <f>IF(AND(E146&lt;&gt;'Povolené hodnoty'!$B$4,F146=7),G146+J146,"")</f>
        <v/>
      </c>
      <c r="X146" s="47" t="str">
        <f>IF(AND(E146&lt;&gt;'Povolené hodnoty'!$B$4,F146=10),H146+K146,"")</f>
        <v/>
      </c>
      <c r="Y146" s="48" t="str">
        <f>IF(AND(E146&lt;&gt;'Povolené hodnoty'!$B$4,F146=11),H146+K146,"")</f>
        <v/>
      </c>
      <c r="Z146" s="48" t="str">
        <f>IF(AND(E146&lt;&gt;'Povolené hodnoty'!$B$4,F146=12),H146+K146,"")</f>
        <v/>
      </c>
      <c r="AA146" s="49" t="str">
        <f>IF(AND(E146&lt;&gt;'Povolené hodnoty'!$B$4,F146=13),H146+K146,"")</f>
        <v/>
      </c>
      <c r="AC146" s="23" t="b">
        <f t="shared" si="21"/>
        <v>0</v>
      </c>
      <c r="AD146" s="23" t="b">
        <f t="shared" si="22"/>
        <v>0</v>
      </c>
      <c r="AE146" s="23" t="b">
        <f>AND(E146&lt;&gt;'Povolené hodnoty'!$B$6,OR(SUM(G146,J146)&lt;&gt;SUM(N146:O146,R146:W146),SUM(H146,K146)&lt;&gt;SUM(P146:Q146,X146:AA146),COUNT(G146:H146,J146:K146)&lt;&gt;COUNT(N146:AA146)))</f>
        <v>0</v>
      </c>
      <c r="AF146" s="23" t="b">
        <f>AND(E146='Povolené hodnoty'!$B$6,$AF$5)</f>
        <v>0</v>
      </c>
    </row>
    <row r="147" spans="1:32" x14ac:dyDescent="0.2">
      <c r="A147" s="85">
        <f t="shared" si="16"/>
        <v>142</v>
      </c>
      <c r="B147" s="89"/>
      <c r="C147" s="90"/>
      <c r="D147" s="79"/>
      <c r="E147" s="80"/>
      <c r="F147" s="81"/>
      <c r="G147" s="82"/>
      <c r="H147" s="83"/>
      <c r="I147" s="49">
        <f t="shared" si="20"/>
        <v>3625</v>
      </c>
      <c r="J147" s="162"/>
      <c r="K147" s="163"/>
      <c r="L147" s="164">
        <f t="shared" si="17"/>
        <v>10882</v>
      </c>
      <c r="M147" s="50">
        <f t="shared" si="18"/>
        <v>142</v>
      </c>
      <c r="N147" s="47" t="str">
        <f>IF(AND(E147='Povolené hodnoty'!$B$4,F147=2),G147+J147,"")</f>
        <v/>
      </c>
      <c r="O147" s="49" t="str">
        <f>IF(AND(E147='Povolené hodnoty'!$B$4,F147=1),G147+J147,"")</f>
        <v/>
      </c>
      <c r="P147" s="47" t="str">
        <f>IF(AND(E147='Povolené hodnoty'!$B$4,F147=10),H147+K147,"")</f>
        <v/>
      </c>
      <c r="Q147" s="49" t="str">
        <f>IF(AND(E147='Povolené hodnoty'!$B$4,F147=9),H147+K147,"")</f>
        <v/>
      </c>
      <c r="R147" s="47" t="str">
        <f>IF(AND(E147&lt;&gt;'Povolené hodnoty'!$B$4,F147=2),G147+J147,"")</f>
        <v/>
      </c>
      <c r="S147" s="48" t="str">
        <f>IF(AND(E147&lt;&gt;'Povolené hodnoty'!$B$4,F147=3),G147+J147,"")</f>
        <v/>
      </c>
      <c r="T147" s="48" t="str">
        <f>IF(AND(E147&lt;&gt;'Povolené hodnoty'!$B$4,F147=4),G147+J147,"")</f>
        <v/>
      </c>
      <c r="U147" s="48" t="str">
        <f>IF(AND(E147&lt;&gt;'Povolené hodnoty'!$B$4,OR(F147="5a",F147="5b")),G147-H147+J147-K147,"")</f>
        <v/>
      </c>
      <c r="V147" s="48" t="str">
        <f>IF(AND(E147&lt;&gt;'Povolené hodnoty'!$B$4,F147=6),G147+J147,"")</f>
        <v/>
      </c>
      <c r="W147" s="49" t="str">
        <f>IF(AND(E147&lt;&gt;'Povolené hodnoty'!$B$4,F147=7),G147+J147,"")</f>
        <v/>
      </c>
      <c r="X147" s="47" t="str">
        <f>IF(AND(E147&lt;&gt;'Povolené hodnoty'!$B$4,F147=10),H147+K147,"")</f>
        <v/>
      </c>
      <c r="Y147" s="48" t="str">
        <f>IF(AND(E147&lt;&gt;'Povolené hodnoty'!$B$4,F147=11),H147+K147,"")</f>
        <v/>
      </c>
      <c r="Z147" s="48" t="str">
        <f>IF(AND(E147&lt;&gt;'Povolené hodnoty'!$B$4,F147=12),H147+K147,"")</f>
        <v/>
      </c>
      <c r="AA147" s="49" t="str">
        <f>IF(AND(E147&lt;&gt;'Povolené hodnoty'!$B$4,F147=13),H147+K147,"")</f>
        <v/>
      </c>
      <c r="AC147" s="23" t="b">
        <f t="shared" si="21"/>
        <v>0</v>
      </c>
      <c r="AD147" s="23" t="b">
        <f t="shared" si="22"/>
        <v>0</v>
      </c>
      <c r="AE147" s="23" t="b">
        <f>AND(E147&lt;&gt;'Povolené hodnoty'!$B$6,OR(SUM(G147,J147)&lt;&gt;SUM(N147:O147,R147:W147),SUM(H147,K147)&lt;&gt;SUM(P147:Q147,X147:AA147),COUNT(G147:H147,J147:K147)&lt;&gt;COUNT(N147:AA147)))</f>
        <v>0</v>
      </c>
      <c r="AF147" s="23" t="b">
        <f>AND(E147='Povolené hodnoty'!$B$6,$AF$5)</f>
        <v>0</v>
      </c>
    </row>
    <row r="148" spans="1:32" x14ac:dyDescent="0.2">
      <c r="A148" s="85">
        <f t="shared" si="16"/>
        <v>143</v>
      </c>
      <c r="B148" s="89"/>
      <c r="C148" s="90"/>
      <c r="D148" s="79"/>
      <c r="E148" s="80"/>
      <c r="F148" s="81"/>
      <c r="G148" s="82"/>
      <c r="H148" s="83"/>
      <c r="I148" s="49">
        <f t="shared" si="20"/>
        <v>3625</v>
      </c>
      <c r="J148" s="162"/>
      <c r="K148" s="163"/>
      <c r="L148" s="164">
        <f t="shared" si="17"/>
        <v>10882</v>
      </c>
      <c r="M148" s="50">
        <f t="shared" si="18"/>
        <v>143</v>
      </c>
      <c r="N148" s="47" t="str">
        <f>IF(AND(E148='Povolené hodnoty'!$B$4,F148=2),G148+J148,"")</f>
        <v/>
      </c>
      <c r="O148" s="49" t="str">
        <f>IF(AND(E148='Povolené hodnoty'!$B$4,F148=1),G148+J148,"")</f>
        <v/>
      </c>
      <c r="P148" s="47" t="str">
        <f>IF(AND(E148='Povolené hodnoty'!$B$4,F148=10),H148+K148,"")</f>
        <v/>
      </c>
      <c r="Q148" s="49" t="str">
        <f>IF(AND(E148='Povolené hodnoty'!$B$4,F148=9),H148+K148,"")</f>
        <v/>
      </c>
      <c r="R148" s="47" t="str">
        <f>IF(AND(E148&lt;&gt;'Povolené hodnoty'!$B$4,F148=2),G148+J148,"")</f>
        <v/>
      </c>
      <c r="S148" s="48" t="str">
        <f>IF(AND(E148&lt;&gt;'Povolené hodnoty'!$B$4,F148=3),G148+J148,"")</f>
        <v/>
      </c>
      <c r="T148" s="48" t="str">
        <f>IF(AND(E148&lt;&gt;'Povolené hodnoty'!$B$4,F148=4),G148+J148,"")</f>
        <v/>
      </c>
      <c r="U148" s="48" t="str">
        <f>IF(AND(E148&lt;&gt;'Povolené hodnoty'!$B$4,OR(F148="5a",F148="5b")),G148-H148+J148-K148,"")</f>
        <v/>
      </c>
      <c r="V148" s="48" t="str">
        <f>IF(AND(E148&lt;&gt;'Povolené hodnoty'!$B$4,F148=6),G148+J148,"")</f>
        <v/>
      </c>
      <c r="W148" s="49" t="str">
        <f>IF(AND(E148&lt;&gt;'Povolené hodnoty'!$B$4,F148=7),G148+J148,"")</f>
        <v/>
      </c>
      <c r="X148" s="47" t="str">
        <f>IF(AND(E148&lt;&gt;'Povolené hodnoty'!$B$4,F148=10),H148+K148,"")</f>
        <v/>
      </c>
      <c r="Y148" s="48" t="str">
        <f>IF(AND(E148&lt;&gt;'Povolené hodnoty'!$B$4,F148=11),H148+K148,"")</f>
        <v/>
      </c>
      <c r="Z148" s="48" t="str">
        <f>IF(AND(E148&lt;&gt;'Povolené hodnoty'!$B$4,F148=12),H148+K148,"")</f>
        <v/>
      </c>
      <c r="AA148" s="49" t="str">
        <f>IF(AND(E148&lt;&gt;'Povolené hodnoty'!$B$4,F148=13),H148+K148,"")</f>
        <v/>
      </c>
      <c r="AC148" s="23" t="b">
        <f t="shared" si="21"/>
        <v>0</v>
      </c>
      <c r="AD148" s="23" t="b">
        <f t="shared" si="22"/>
        <v>0</v>
      </c>
      <c r="AE148" s="23" t="b">
        <f>AND(E148&lt;&gt;'Povolené hodnoty'!$B$6,OR(SUM(G148,J148)&lt;&gt;SUM(N148:O148,R148:W148),SUM(H148,K148)&lt;&gt;SUM(P148:Q148,X148:AA148),COUNT(G148:H148,J148:K148)&lt;&gt;COUNT(N148:AA148)))</f>
        <v>0</v>
      </c>
      <c r="AF148" s="23" t="b">
        <f>AND(E148='Povolené hodnoty'!$B$6,$AF$5)</f>
        <v>0</v>
      </c>
    </row>
    <row r="149" spans="1:32" x14ac:dyDescent="0.2">
      <c r="A149" s="85">
        <f t="shared" si="16"/>
        <v>144</v>
      </c>
      <c r="B149" s="89"/>
      <c r="C149" s="90"/>
      <c r="D149" s="79"/>
      <c r="E149" s="80"/>
      <c r="F149" s="81"/>
      <c r="G149" s="82"/>
      <c r="H149" s="83"/>
      <c r="I149" s="49">
        <f t="shared" si="20"/>
        <v>3625</v>
      </c>
      <c r="J149" s="162"/>
      <c r="K149" s="163"/>
      <c r="L149" s="164">
        <f t="shared" si="17"/>
        <v>10882</v>
      </c>
      <c r="M149" s="50">
        <f t="shared" si="18"/>
        <v>144</v>
      </c>
      <c r="N149" s="47" t="str">
        <f>IF(AND(E149='Povolené hodnoty'!$B$4,F149=2),G149+J149,"")</f>
        <v/>
      </c>
      <c r="O149" s="49" t="str">
        <f>IF(AND(E149='Povolené hodnoty'!$B$4,F149=1),G149+J149,"")</f>
        <v/>
      </c>
      <c r="P149" s="47" t="str">
        <f>IF(AND(E149='Povolené hodnoty'!$B$4,F149=10),H149+K149,"")</f>
        <v/>
      </c>
      <c r="Q149" s="49" t="str">
        <f>IF(AND(E149='Povolené hodnoty'!$B$4,F149=9),H149+K149,"")</f>
        <v/>
      </c>
      <c r="R149" s="47" t="str">
        <f>IF(AND(E149&lt;&gt;'Povolené hodnoty'!$B$4,F149=2),G149+J149,"")</f>
        <v/>
      </c>
      <c r="S149" s="48" t="str">
        <f>IF(AND(E149&lt;&gt;'Povolené hodnoty'!$B$4,F149=3),G149+J149,"")</f>
        <v/>
      </c>
      <c r="T149" s="48" t="str">
        <f>IF(AND(E149&lt;&gt;'Povolené hodnoty'!$B$4,F149=4),G149+J149,"")</f>
        <v/>
      </c>
      <c r="U149" s="48" t="str">
        <f>IF(AND(E149&lt;&gt;'Povolené hodnoty'!$B$4,OR(F149="5a",F149="5b")),G149-H149+J149-K149,"")</f>
        <v/>
      </c>
      <c r="V149" s="48" t="str">
        <f>IF(AND(E149&lt;&gt;'Povolené hodnoty'!$B$4,F149=6),G149+J149,"")</f>
        <v/>
      </c>
      <c r="W149" s="49" t="str">
        <f>IF(AND(E149&lt;&gt;'Povolené hodnoty'!$B$4,F149=7),G149+J149,"")</f>
        <v/>
      </c>
      <c r="X149" s="47" t="str">
        <f>IF(AND(E149&lt;&gt;'Povolené hodnoty'!$B$4,F149=10),H149+K149,"")</f>
        <v/>
      </c>
      <c r="Y149" s="48" t="str">
        <f>IF(AND(E149&lt;&gt;'Povolené hodnoty'!$B$4,F149=11),H149+K149,"")</f>
        <v/>
      </c>
      <c r="Z149" s="48" t="str">
        <f>IF(AND(E149&lt;&gt;'Povolené hodnoty'!$B$4,F149=12),H149+K149,"")</f>
        <v/>
      </c>
      <c r="AA149" s="49" t="str">
        <f>IF(AND(E149&lt;&gt;'Povolené hodnoty'!$B$4,F149=13),H149+K149,"")</f>
        <v/>
      </c>
      <c r="AC149" s="23" t="b">
        <f t="shared" si="21"/>
        <v>0</v>
      </c>
      <c r="AD149" s="23" t="b">
        <f t="shared" si="22"/>
        <v>0</v>
      </c>
      <c r="AE149" s="23" t="b">
        <f>AND(E149&lt;&gt;'Povolené hodnoty'!$B$6,OR(SUM(G149,J149)&lt;&gt;SUM(N149:O149,R149:W149),SUM(H149,K149)&lt;&gt;SUM(P149:Q149,X149:AA149),COUNT(G149:H149,J149:K149)&lt;&gt;COUNT(N149:AA149)))</f>
        <v>0</v>
      </c>
      <c r="AF149" s="23" t="b">
        <f>AND(E149='Povolené hodnoty'!$B$6,$AF$5)</f>
        <v>0</v>
      </c>
    </row>
    <row r="150" spans="1:32" x14ac:dyDescent="0.2">
      <c r="A150" s="85">
        <f t="shared" si="16"/>
        <v>145</v>
      </c>
      <c r="B150" s="89"/>
      <c r="C150" s="90"/>
      <c r="D150" s="79"/>
      <c r="E150" s="80"/>
      <c r="F150" s="81"/>
      <c r="G150" s="82"/>
      <c r="H150" s="83"/>
      <c r="I150" s="49">
        <f t="shared" si="20"/>
        <v>3625</v>
      </c>
      <c r="J150" s="162"/>
      <c r="K150" s="163"/>
      <c r="L150" s="164">
        <f t="shared" si="17"/>
        <v>10882</v>
      </c>
      <c r="M150" s="50">
        <f t="shared" si="18"/>
        <v>145</v>
      </c>
      <c r="N150" s="47" t="str">
        <f>IF(AND(E150='Povolené hodnoty'!$B$4,F150=2),G150+J150,"")</f>
        <v/>
      </c>
      <c r="O150" s="49" t="str">
        <f>IF(AND(E150='Povolené hodnoty'!$B$4,F150=1),G150+J150,"")</f>
        <v/>
      </c>
      <c r="P150" s="47" t="str">
        <f>IF(AND(E150='Povolené hodnoty'!$B$4,F150=10),H150+K150,"")</f>
        <v/>
      </c>
      <c r="Q150" s="49" t="str">
        <f>IF(AND(E150='Povolené hodnoty'!$B$4,F150=9),H150+K150,"")</f>
        <v/>
      </c>
      <c r="R150" s="47" t="str">
        <f>IF(AND(E150&lt;&gt;'Povolené hodnoty'!$B$4,F150=2),G150+J150,"")</f>
        <v/>
      </c>
      <c r="S150" s="48" t="str">
        <f>IF(AND(E150&lt;&gt;'Povolené hodnoty'!$B$4,F150=3),G150+J150,"")</f>
        <v/>
      </c>
      <c r="T150" s="48" t="str">
        <f>IF(AND(E150&lt;&gt;'Povolené hodnoty'!$B$4,F150=4),G150+J150,"")</f>
        <v/>
      </c>
      <c r="U150" s="48" t="str">
        <f>IF(AND(E150&lt;&gt;'Povolené hodnoty'!$B$4,OR(F150="5a",F150="5b")),G150-H150+J150-K150,"")</f>
        <v/>
      </c>
      <c r="V150" s="48" t="str">
        <f>IF(AND(E150&lt;&gt;'Povolené hodnoty'!$B$4,F150=6),G150+J150,"")</f>
        <v/>
      </c>
      <c r="W150" s="49" t="str">
        <f>IF(AND(E150&lt;&gt;'Povolené hodnoty'!$B$4,F150=7),G150+J150,"")</f>
        <v/>
      </c>
      <c r="X150" s="47" t="str">
        <f>IF(AND(E150&lt;&gt;'Povolené hodnoty'!$B$4,F150=10),H150+K150,"")</f>
        <v/>
      </c>
      <c r="Y150" s="48" t="str">
        <f>IF(AND(E150&lt;&gt;'Povolené hodnoty'!$B$4,F150=11),H150+K150,"")</f>
        <v/>
      </c>
      <c r="Z150" s="48" t="str">
        <f>IF(AND(E150&lt;&gt;'Povolené hodnoty'!$B$4,F150=12),H150+K150,"")</f>
        <v/>
      </c>
      <c r="AA150" s="49" t="str">
        <f>IF(AND(E150&lt;&gt;'Povolené hodnoty'!$B$4,F150=13),H150+K150,"")</f>
        <v/>
      </c>
      <c r="AC150" s="23" t="b">
        <f t="shared" si="21"/>
        <v>0</v>
      </c>
      <c r="AD150" s="23" t="b">
        <f t="shared" si="22"/>
        <v>0</v>
      </c>
      <c r="AE150" s="23" t="b">
        <f>AND(E150&lt;&gt;'Povolené hodnoty'!$B$6,OR(SUM(G150,J150)&lt;&gt;SUM(N150:O150,R150:W150),SUM(H150,K150)&lt;&gt;SUM(P150:Q150,X150:AA150),COUNT(G150:H150,J150:K150)&lt;&gt;COUNT(N150:AA150)))</f>
        <v>0</v>
      </c>
      <c r="AF150" s="23" t="b">
        <f>AND(E150='Povolené hodnoty'!$B$6,$AF$5)</f>
        <v>0</v>
      </c>
    </row>
    <row r="151" spans="1:32" x14ac:dyDescent="0.2">
      <c r="A151" s="85">
        <f t="shared" si="16"/>
        <v>146</v>
      </c>
      <c r="B151" s="89"/>
      <c r="C151" s="90"/>
      <c r="D151" s="79"/>
      <c r="E151" s="80"/>
      <c r="F151" s="81"/>
      <c r="G151" s="82"/>
      <c r="H151" s="83"/>
      <c r="I151" s="49">
        <f t="shared" si="20"/>
        <v>3625</v>
      </c>
      <c r="J151" s="162"/>
      <c r="K151" s="163"/>
      <c r="L151" s="164">
        <f t="shared" si="17"/>
        <v>10882</v>
      </c>
      <c r="M151" s="50">
        <f t="shared" si="18"/>
        <v>146</v>
      </c>
      <c r="N151" s="47" t="str">
        <f>IF(AND(E151='Povolené hodnoty'!$B$4,F151=2),G151+J151,"")</f>
        <v/>
      </c>
      <c r="O151" s="49" t="str">
        <f>IF(AND(E151='Povolené hodnoty'!$B$4,F151=1),G151+J151,"")</f>
        <v/>
      </c>
      <c r="P151" s="47" t="str">
        <f>IF(AND(E151='Povolené hodnoty'!$B$4,F151=10),H151+K151,"")</f>
        <v/>
      </c>
      <c r="Q151" s="49" t="str">
        <f>IF(AND(E151='Povolené hodnoty'!$B$4,F151=9),H151+K151,"")</f>
        <v/>
      </c>
      <c r="R151" s="47" t="str">
        <f>IF(AND(E151&lt;&gt;'Povolené hodnoty'!$B$4,F151=2),G151+J151,"")</f>
        <v/>
      </c>
      <c r="S151" s="48" t="str">
        <f>IF(AND(E151&lt;&gt;'Povolené hodnoty'!$B$4,F151=3),G151+J151,"")</f>
        <v/>
      </c>
      <c r="T151" s="48" t="str">
        <f>IF(AND(E151&lt;&gt;'Povolené hodnoty'!$B$4,F151=4),G151+J151,"")</f>
        <v/>
      </c>
      <c r="U151" s="48" t="str">
        <f>IF(AND(E151&lt;&gt;'Povolené hodnoty'!$B$4,OR(F151="5a",F151="5b")),G151-H151+J151-K151,"")</f>
        <v/>
      </c>
      <c r="V151" s="48" t="str">
        <f>IF(AND(E151&lt;&gt;'Povolené hodnoty'!$B$4,F151=6),G151+J151,"")</f>
        <v/>
      </c>
      <c r="W151" s="49" t="str">
        <f>IF(AND(E151&lt;&gt;'Povolené hodnoty'!$B$4,F151=7),G151+J151,"")</f>
        <v/>
      </c>
      <c r="X151" s="47" t="str">
        <f>IF(AND(E151&lt;&gt;'Povolené hodnoty'!$B$4,F151=10),H151+K151,"")</f>
        <v/>
      </c>
      <c r="Y151" s="48" t="str">
        <f>IF(AND(E151&lt;&gt;'Povolené hodnoty'!$B$4,F151=11),H151+K151,"")</f>
        <v/>
      </c>
      <c r="Z151" s="48" t="str">
        <f>IF(AND(E151&lt;&gt;'Povolené hodnoty'!$B$4,F151=12),H151+K151,"")</f>
        <v/>
      </c>
      <c r="AA151" s="49" t="str">
        <f>IF(AND(E151&lt;&gt;'Povolené hodnoty'!$B$4,F151=13),H151+K151,"")</f>
        <v/>
      </c>
      <c r="AC151" s="23" t="b">
        <f t="shared" si="21"/>
        <v>0</v>
      </c>
      <c r="AD151" s="23" t="b">
        <f t="shared" si="22"/>
        <v>0</v>
      </c>
      <c r="AE151" s="23" t="b">
        <f>AND(E151&lt;&gt;'Povolené hodnoty'!$B$6,OR(SUM(G151,J151)&lt;&gt;SUM(N151:O151,R151:W151),SUM(H151,K151)&lt;&gt;SUM(P151:Q151,X151:AA151),COUNT(G151:H151,J151:K151)&lt;&gt;COUNT(N151:AA151)))</f>
        <v>0</v>
      </c>
      <c r="AF151" s="23" t="b">
        <f>AND(E151='Povolené hodnoty'!$B$6,$AF$5)</f>
        <v>0</v>
      </c>
    </row>
    <row r="152" spans="1:32" x14ac:dyDescent="0.2">
      <c r="A152" s="85">
        <f t="shared" si="16"/>
        <v>147</v>
      </c>
      <c r="B152" s="89"/>
      <c r="C152" s="90"/>
      <c r="D152" s="79"/>
      <c r="E152" s="80"/>
      <c r="F152" s="81"/>
      <c r="G152" s="82"/>
      <c r="H152" s="83"/>
      <c r="I152" s="49">
        <f t="shared" si="20"/>
        <v>3625</v>
      </c>
      <c r="J152" s="162"/>
      <c r="K152" s="163"/>
      <c r="L152" s="164">
        <f t="shared" si="17"/>
        <v>10882</v>
      </c>
      <c r="M152" s="50">
        <f t="shared" si="18"/>
        <v>147</v>
      </c>
      <c r="N152" s="47" t="str">
        <f>IF(AND(E152='Povolené hodnoty'!$B$4,F152=2),G152+J152,"")</f>
        <v/>
      </c>
      <c r="O152" s="49" t="str">
        <f>IF(AND(E152='Povolené hodnoty'!$B$4,F152=1),G152+J152,"")</f>
        <v/>
      </c>
      <c r="P152" s="47" t="str">
        <f>IF(AND(E152='Povolené hodnoty'!$B$4,F152=10),H152+K152,"")</f>
        <v/>
      </c>
      <c r="Q152" s="49" t="str">
        <f>IF(AND(E152='Povolené hodnoty'!$B$4,F152=9),H152+K152,"")</f>
        <v/>
      </c>
      <c r="R152" s="47" t="str">
        <f>IF(AND(E152&lt;&gt;'Povolené hodnoty'!$B$4,F152=2),G152+J152,"")</f>
        <v/>
      </c>
      <c r="S152" s="48" t="str">
        <f>IF(AND(E152&lt;&gt;'Povolené hodnoty'!$B$4,F152=3),G152+J152,"")</f>
        <v/>
      </c>
      <c r="T152" s="48" t="str">
        <f>IF(AND(E152&lt;&gt;'Povolené hodnoty'!$B$4,F152=4),G152+J152,"")</f>
        <v/>
      </c>
      <c r="U152" s="48" t="str">
        <f>IF(AND(E152&lt;&gt;'Povolené hodnoty'!$B$4,OR(F152="5a",F152="5b")),G152-H152+J152-K152,"")</f>
        <v/>
      </c>
      <c r="V152" s="48" t="str">
        <f>IF(AND(E152&lt;&gt;'Povolené hodnoty'!$B$4,F152=6),G152+J152,"")</f>
        <v/>
      </c>
      <c r="W152" s="49" t="str">
        <f>IF(AND(E152&lt;&gt;'Povolené hodnoty'!$B$4,F152=7),G152+J152,"")</f>
        <v/>
      </c>
      <c r="X152" s="47" t="str">
        <f>IF(AND(E152&lt;&gt;'Povolené hodnoty'!$B$4,F152=10),H152+K152,"")</f>
        <v/>
      </c>
      <c r="Y152" s="48" t="str">
        <f>IF(AND(E152&lt;&gt;'Povolené hodnoty'!$B$4,F152=11),H152+K152,"")</f>
        <v/>
      </c>
      <c r="Z152" s="48" t="str">
        <f>IF(AND(E152&lt;&gt;'Povolené hodnoty'!$B$4,F152=12),H152+K152,"")</f>
        <v/>
      </c>
      <c r="AA152" s="49" t="str">
        <f>IF(AND(E152&lt;&gt;'Povolené hodnoty'!$B$4,F152=13),H152+K152,"")</f>
        <v/>
      </c>
      <c r="AC152" s="23" t="b">
        <f t="shared" si="21"/>
        <v>0</v>
      </c>
      <c r="AD152" s="23" t="b">
        <f t="shared" si="22"/>
        <v>0</v>
      </c>
      <c r="AE152" s="23" t="b">
        <f>AND(E152&lt;&gt;'Povolené hodnoty'!$B$6,OR(SUM(G152,J152)&lt;&gt;SUM(N152:O152,R152:W152),SUM(H152,K152)&lt;&gt;SUM(P152:Q152,X152:AA152),COUNT(G152:H152,J152:K152)&lt;&gt;COUNT(N152:AA152)))</f>
        <v>0</v>
      </c>
      <c r="AF152" s="23" t="b">
        <f>AND(E152='Povolené hodnoty'!$B$6,$AF$5)</f>
        <v>0</v>
      </c>
    </row>
    <row r="153" spans="1:32" x14ac:dyDescent="0.2">
      <c r="A153" s="85">
        <f t="shared" si="16"/>
        <v>148</v>
      </c>
      <c r="B153" s="89"/>
      <c r="C153" s="90"/>
      <c r="D153" s="79"/>
      <c r="E153" s="80"/>
      <c r="F153" s="81"/>
      <c r="G153" s="82"/>
      <c r="H153" s="83"/>
      <c r="I153" s="49">
        <f t="shared" si="20"/>
        <v>3625</v>
      </c>
      <c r="J153" s="162"/>
      <c r="K153" s="163"/>
      <c r="L153" s="164">
        <f t="shared" si="17"/>
        <v>10882</v>
      </c>
      <c r="M153" s="50">
        <f t="shared" si="18"/>
        <v>148</v>
      </c>
      <c r="N153" s="47" t="str">
        <f>IF(AND(E153='Povolené hodnoty'!$B$4,F153=2),G153+J153,"")</f>
        <v/>
      </c>
      <c r="O153" s="49" t="str">
        <f>IF(AND(E153='Povolené hodnoty'!$B$4,F153=1),G153+J153,"")</f>
        <v/>
      </c>
      <c r="P153" s="47" t="str">
        <f>IF(AND(E153='Povolené hodnoty'!$B$4,F153=10),H153+K153,"")</f>
        <v/>
      </c>
      <c r="Q153" s="49" t="str">
        <f>IF(AND(E153='Povolené hodnoty'!$B$4,F153=9),H153+K153,"")</f>
        <v/>
      </c>
      <c r="R153" s="47" t="str">
        <f>IF(AND(E153&lt;&gt;'Povolené hodnoty'!$B$4,F153=2),G153+J153,"")</f>
        <v/>
      </c>
      <c r="S153" s="48" t="str">
        <f>IF(AND(E153&lt;&gt;'Povolené hodnoty'!$B$4,F153=3),G153+J153,"")</f>
        <v/>
      </c>
      <c r="T153" s="48" t="str">
        <f>IF(AND(E153&lt;&gt;'Povolené hodnoty'!$B$4,F153=4),G153+J153,"")</f>
        <v/>
      </c>
      <c r="U153" s="48" t="str">
        <f>IF(AND(E153&lt;&gt;'Povolené hodnoty'!$B$4,OR(F153="5a",F153="5b")),G153-H153+J153-K153,"")</f>
        <v/>
      </c>
      <c r="V153" s="48" t="str">
        <f>IF(AND(E153&lt;&gt;'Povolené hodnoty'!$B$4,F153=6),G153+J153,"")</f>
        <v/>
      </c>
      <c r="W153" s="49" t="str">
        <f>IF(AND(E153&lt;&gt;'Povolené hodnoty'!$B$4,F153=7),G153+J153,"")</f>
        <v/>
      </c>
      <c r="X153" s="47" t="str">
        <f>IF(AND(E153&lt;&gt;'Povolené hodnoty'!$B$4,F153=10),H153+K153,"")</f>
        <v/>
      </c>
      <c r="Y153" s="48" t="str">
        <f>IF(AND(E153&lt;&gt;'Povolené hodnoty'!$B$4,F153=11),H153+K153,"")</f>
        <v/>
      </c>
      <c r="Z153" s="48" t="str">
        <f>IF(AND(E153&lt;&gt;'Povolené hodnoty'!$B$4,F153=12),H153+K153,"")</f>
        <v/>
      </c>
      <c r="AA153" s="49" t="str">
        <f>IF(AND(E153&lt;&gt;'Povolené hodnoty'!$B$4,F153=13),H153+K153,"")</f>
        <v/>
      </c>
      <c r="AC153" s="23" t="b">
        <f t="shared" si="21"/>
        <v>0</v>
      </c>
      <c r="AD153" s="23" t="b">
        <f t="shared" si="22"/>
        <v>0</v>
      </c>
      <c r="AE153" s="23" t="b">
        <f>AND(E153&lt;&gt;'Povolené hodnoty'!$B$6,OR(SUM(G153,J153)&lt;&gt;SUM(N153:O153,R153:W153),SUM(H153,K153)&lt;&gt;SUM(P153:Q153,X153:AA153),COUNT(G153:H153,J153:K153)&lt;&gt;COUNT(N153:AA153)))</f>
        <v>0</v>
      </c>
      <c r="AF153" s="23" t="b">
        <f>AND(E153='Povolené hodnoty'!$B$6,$AF$5)</f>
        <v>0</v>
      </c>
    </row>
    <row r="154" spans="1:32" x14ac:dyDescent="0.2">
      <c r="A154" s="85">
        <f t="shared" si="16"/>
        <v>149</v>
      </c>
      <c r="B154" s="89"/>
      <c r="C154" s="90"/>
      <c r="D154" s="79"/>
      <c r="E154" s="80"/>
      <c r="F154" s="81"/>
      <c r="G154" s="82"/>
      <c r="H154" s="83"/>
      <c r="I154" s="49">
        <f t="shared" si="20"/>
        <v>3625</v>
      </c>
      <c r="J154" s="162"/>
      <c r="K154" s="163"/>
      <c r="L154" s="164">
        <f t="shared" si="17"/>
        <v>10882</v>
      </c>
      <c r="M154" s="50">
        <f t="shared" si="18"/>
        <v>149</v>
      </c>
      <c r="N154" s="47" t="str">
        <f>IF(AND(E154='Povolené hodnoty'!$B$4,F154=2),G154+J154,"")</f>
        <v/>
      </c>
      <c r="O154" s="49" t="str">
        <f>IF(AND(E154='Povolené hodnoty'!$B$4,F154=1),G154+J154,"")</f>
        <v/>
      </c>
      <c r="P154" s="47" t="str">
        <f>IF(AND(E154='Povolené hodnoty'!$B$4,F154=10),H154+K154,"")</f>
        <v/>
      </c>
      <c r="Q154" s="49" t="str">
        <f>IF(AND(E154='Povolené hodnoty'!$B$4,F154=9),H154+K154,"")</f>
        <v/>
      </c>
      <c r="R154" s="47" t="str">
        <f>IF(AND(E154&lt;&gt;'Povolené hodnoty'!$B$4,F154=2),G154+J154,"")</f>
        <v/>
      </c>
      <c r="S154" s="48" t="str">
        <f>IF(AND(E154&lt;&gt;'Povolené hodnoty'!$B$4,F154=3),G154+J154,"")</f>
        <v/>
      </c>
      <c r="T154" s="48" t="str">
        <f>IF(AND(E154&lt;&gt;'Povolené hodnoty'!$B$4,F154=4),G154+J154,"")</f>
        <v/>
      </c>
      <c r="U154" s="48" t="str">
        <f>IF(AND(E154&lt;&gt;'Povolené hodnoty'!$B$4,OR(F154="5a",F154="5b")),G154-H154+J154-K154,"")</f>
        <v/>
      </c>
      <c r="V154" s="48" t="str">
        <f>IF(AND(E154&lt;&gt;'Povolené hodnoty'!$B$4,F154=6),G154+J154,"")</f>
        <v/>
      </c>
      <c r="W154" s="49" t="str">
        <f>IF(AND(E154&lt;&gt;'Povolené hodnoty'!$B$4,F154=7),G154+J154,"")</f>
        <v/>
      </c>
      <c r="X154" s="47" t="str">
        <f>IF(AND(E154&lt;&gt;'Povolené hodnoty'!$B$4,F154=10),H154+K154,"")</f>
        <v/>
      </c>
      <c r="Y154" s="48" t="str">
        <f>IF(AND(E154&lt;&gt;'Povolené hodnoty'!$B$4,F154=11),H154+K154,"")</f>
        <v/>
      </c>
      <c r="Z154" s="48" t="str">
        <f>IF(AND(E154&lt;&gt;'Povolené hodnoty'!$B$4,F154=12),H154+K154,"")</f>
        <v/>
      </c>
      <c r="AA154" s="49" t="str">
        <f>IF(AND(E154&lt;&gt;'Povolené hodnoty'!$B$4,F154=13),H154+K154,"")</f>
        <v/>
      </c>
      <c r="AC154" s="23" t="b">
        <f t="shared" si="21"/>
        <v>0</v>
      </c>
      <c r="AD154" s="23" t="b">
        <f t="shared" si="22"/>
        <v>0</v>
      </c>
      <c r="AE154" s="23" t="b">
        <f>AND(E154&lt;&gt;'Povolené hodnoty'!$B$6,OR(SUM(G154,J154)&lt;&gt;SUM(N154:O154,R154:W154),SUM(H154,K154)&lt;&gt;SUM(P154:Q154,X154:AA154),COUNT(G154:H154,J154:K154)&lt;&gt;COUNT(N154:AA154)))</f>
        <v>0</v>
      </c>
      <c r="AF154" s="23" t="b">
        <f>AND(E154='Povolené hodnoty'!$B$6,$AF$5)</f>
        <v>0</v>
      </c>
    </row>
    <row r="155" spans="1:32" x14ac:dyDescent="0.2">
      <c r="A155" s="85">
        <f t="shared" si="16"/>
        <v>150</v>
      </c>
      <c r="B155" s="89"/>
      <c r="C155" s="90"/>
      <c r="D155" s="79"/>
      <c r="E155" s="80"/>
      <c r="F155" s="81"/>
      <c r="G155" s="82"/>
      <c r="H155" s="83"/>
      <c r="I155" s="49">
        <f t="shared" si="20"/>
        <v>3625</v>
      </c>
      <c r="J155" s="162"/>
      <c r="K155" s="163"/>
      <c r="L155" s="164">
        <f t="shared" si="17"/>
        <v>10882</v>
      </c>
      <c r="M155" s="50">
        <f t="shared" si="18"/>
        <v>150</v>
      </c>
      <c r="N155" s="47" t="str">
        <f>IF(AND(E155='Povolené hodnoty'!$B$4,F155=2),G155+J155,"")</f>
        <v/>
      </c>
      <c r="O155" s="49" t="str">
        <f>IF(AND(E155='Povolené hodnoty'!$B$4,F155=1),G155+J155,"")</f>
        <v/>
      </c>
      <c r="P155" s="47" t="str">
        <f>IF(AND(E155='Povolené hodnoty'!$B$4,F155=10),H155+K155,"")</f>
        <v/>
      </c>
      <c r="Q155" s="49" t="str">
        <f>IF(AND(E155='Povolené hodnoty'!$B$4,F155=9),H155+K155,"")</f>
        <v/>
      </c>
      <c r="R155" s="47" t="str">
        <f>IF(AND(E155&lt;&gt;'Povolené hodnoty'!$B$4,F155=2),G155+J155,"")</f>
        <v/>
      </c>
      <c r="S155" s="48" t="str">
        <f>IF(AND(E155&lt;&gt;'Povolené hodnoty'!$B$4,F155=3),G155+J155,"")</f>
        <v/>
      </c>
      <c r="T155" s="48" t="str">
        <f>IF(AND(E155&lt;&gt;'Povolené hodnoty'!$B$4,F155=4),G155+J155,"")</f>
        <v/>
      </c>
      <c r="U155" s="48" t="str">
        <f>IF(AND(E155&lt;&gt;'Povolené hodnoty'!$B$4,OR(F155="5a",F155="5b")),G155-H155+J155-K155,"")</f>
        <v/>
      </c>
      <c r="V155" s="48" t="str">
        <f>IF(AND(E155&lt;&gt;'Povolené hodnoty'!$B$4,F155=6),G155+J155,"")</f>
        <v/>
      </c>
      <c r="W155" s="49" t="str">
        <f>IF(AND(E155&lt;&gt;'Povolené hodnoty'!$B$4,F155=7),G155+J155,"")</f>
        <v/>
      </c>
      <c r="X155" s="47" t="str">
        <f>IF(AND(E155&lt;&gt;'Povolené hodnoty'!$B$4,F155=10),H155+K155,"")</f>
        <v/>
      </c>
      <c r="Y155" s="48" t="str">
        <f>IF(AND(E155&lt;&gt;'Povolené hodnoty'!$B$4,F155=11),H155+K155,"")</f>
        <v/>
      </c>
      <c r="Z155" s="48" t="str">
        <f>IF(AND(E155&lt;&gt;'Povolené hodnoty'!$B$4,F155=12),H155+K155,"")</f>
        <v/>
      </c>
      <c r="AA155" s="49" t="str">
        <f>IF(AND(E155&lt;&gt;'Povolené hodnoty'!$B$4,F155=13),H155+K155,"")</f>
        <v/>
      </c>
      <c r="AC155" s="23" t="b">
        <f t="shared" si="21"/>
        <v>0</v>
      </c>
      <c r="AD155" s="23" t="b">
        <f t="shared" si="22"/>
        <v>0</v>
      </c>
      <c r="AE155" s="23" t="b">
        <f>AND(E155&lt;&gt;'Povolené hodnoty'!$B$6,OR(SUM(G155,J155)&lt;&gt;SUM(N155:O155,R155:W155),SUM(H155,K155)&lt;&gt;SUM(P155:Q155,X155:AA155),COUNT(G155:H155,J155:K155)&lt;&gt;COUNT(N155:AA155)))</f>
        <v>0</v>
      </c>
      <c r="AF155" s="23" t="b">
        <f>AND(E155='Povolené hodnoty'!$B$6,$AF$5)</f>
        <v>0</v>
      </c>
    </row>
    <row r="156" spans="1:32" x14ac:dyDescent="0.2">
      <c r="A156" s="85">
        <f t="shared" si="16"/>
        <v>151</v>
      </c>
      <c r="B156" s="89"/>
      <c r="C156" s="90"/>
      <c r="D156" s="79"/>
      <c r="E156" s="80"/>
      <c r="F156" s="81"/>
      <c r="G156" s="82"/>
      <c r="H156" s="83"/>
      <c r="I156" s="49">
        <f t="shared" si="20"/>
        <v>3625</v>
      </c>
      <c r="J156" s="162"/>
      <c r="K156" s="163"/>
      <c r="L156" s="164">
        <f t="shared" si="17"/>
        <v>10882</v>
      </c>
      <c r="M156" s="50">
        <f t="shared" si="18"/>
        <v>151</v>
      </c>
      <c r="N156" s="47" t="str">
        <f>IF(AND(E156='Povolené hodnoty'!$B$4,F156=2),G156+J156,"")</f>
        <v/>
      </c>
      <c r="O156" s="49" t="str">
        <f>IF(AND(E156='Povolené hodnoty'!$B$4,F156=1),G156+J156,"")</f>
        <v/>
      </c>
      <c r="P156" s="47" t="str">
        <f>IF(AND(E156='Povolené hodnoty'!$B$4,F156=10),H156+K156,"")</f>
        <v/>
      </c>
      <c r="Q156" s="49" t="str">
        <f>IF(AND(E156='Povolené hodnoty'!$B$4,F156=9),H156+K156,"")</f>
        <v/>
      </c>
      <c r="R156" s="47" t="str">
        <f>IF(AND(E156&lt;&gt;'Povolené hodnoty'!$B$4,F156=2),G156+J156,"")</f>
        <v/>
      </c>
      <c r="S156" s="48" t="str">
        <f>IF(AND(E156&lt;&gt;'Povolené hodnoty'!$B$4,F156=3),G156+J156,"")</f>
        <v/>
      </c>
      <c r="T156" s="48" t="str">
        <f>IF(AND(E156&lt;&gt;'Povolené hodnoty'!$B$4,F156=4),G156+J156,"")</f>
        <v/>
      </c>
      <c r="U156" s="48" t="str">
        <f>IF(AND(E156&lt;&gt;'Povolené hodnoty'!$B$4,OR(F156="5a",F156="5b")),G156-H156+J156-K156,"")</f>
        <v/>
      </c>
      <c r="V156" s="48" t="str">
        <f>IF(AND(E156&lt;&gt;'Povolené hodnoty'!$B$4,F156=6),G156+J156,"")</f>
        <v/>
      </c>
      <c r="W156" s="49" t="str">
        <f>IF(AND(E156&lt;&gt;'Povolené hodnoty'!$B$4,F156=7),G156+J156,"")</f>
        <v/>
      </c>
      <c r="X156" s="47" t="str">
        <f>IF(AND(E156&lt;&gt;'Povolené hodnoty'!$B$4,F156=10),H156+K156,"")</f>
        <v/>
      </c>
      <c r="Y156" s="48" t="str">
        <f>IF(AND(E156&lt;&gt;'Povolené hodnoty'!$B$4,F156=11),H156+K156,"")</f>
        <v/>
      </c>
      <c r="Z156" s="48" t="str">
        <f>IF(AND(E156&lt;&gt;'Povolené hodnoty'!$B$4,F156=12),H156+K156,"")</f>
        <v/>
      </c>
      <c r="AA156" s="49" t="str">
        <f>IF(AND(E156&lt;&gt;'Povolené hodnoty'!$B$4,F156=13),H156+K156,"")</f>
        <v/>
      </c>
      <c r="AC156" s="23" t="b">
        <f t="shared" si="21"/>
        <v>0</v>
      </c>
      <c r="AD156" s="23" t="b">
        <f t="shared" si="22"/>
        <v>0</v>
      </c>
      <c r="AE156" s="23" t="b">
        <f>AND(E156&lt;&gt;'Povolené hodnoty'!$B$6,OR(SUM(G156,J156)&lt;&gt;SUM(N156:O156,R156:W156),SUM(H156,K156)&lt;&gt;SUM(P156:Q156,X156:AA156),COUNT(G156:H156,J156:K156)&lt;&gt;COUNT(N156:AA156)))</f>
        <v>0</v>
      </c>
      <c r="AF156" s="23" t="b">
        <f>AND(E156='Povolené hodnoty'!$B$6,$AF$5)</f>
        <v>0</v>
      </c>
    </row>
    <row r="157" spans="1:32" x14ac:dyDescent="0.2">
      <c r="A157" s="85">
        <f t="shared" si="16"/>
        <v>152</v>
      </c>
      <c r="B157" s="89"/>
      <c r="C157" s="90"/>
      <c r="D157" s="79"/>
      <c r="E157" s="80"/>
      <c r="F157" s="81"/>
      <c r="G157" s="82"/>
      <c r="H157" s="83"/>
      <c r="I157" s="49">
        <f t="shared" si="20"/>
        <v>3625</v>
      </c>
      <c r="J157" s="162"/>
      <c r="K157" s="163"/>
      <c r="L157" s="164">
        <f t="shared" si="17"/>
        <v>10882</v>
      </c>
      <c r="M157" s="50">
        <f t="shared" si="18"/>
        <v>152</v>
      </c>
      <c r="N157" s="47" t="str">
        <f>IF(AND(E157='Povolené hodnoty'!$B$4,F157=2),G157+J157,"")</f>
        <v/>
      </c>
      <c r="O157" s="49" t="str">
        <f>IF(AND(E157='Povolené hodnoty'!$B$4,F157=1),G157+J157,"")</f>
        <v/>
      </c>
      <c r="P157" s="47" t="str">
        <f>IF(AND(E157='Povolené hodnoty'!$B$4,F157=10),H157+K157,"")</f>
        <v/>
      </c>
      <c r="Q157" s="49" t="str">
        <f>IF(AND(E157='Povolené hodnoty'!$B$4,F157=9),H157+K157,"")</f>
        <v/>
      </c>
      <c r="R157" s="47" t="str">
        <f>IF(AND(E157&lt;&gt;'Povolené hodnoty'!$B$4,F157=2),G157+J157,"")</f>
        <v/>
      </c>
      <c r="S157" s="48" t="str">
        <f>IF(AND(E157&lt;&gt;'Povolené hodnoty'!$B$4,F157=3),G157+J157,"")</f>
        <v/>
      </c>
      <c r="T157" s="48" t="str">
        <f>IF(AND(E157&lt;&gt;'Povolené hodnoty'!$B$4,F157=4),G157+J157,"")</f>
        <v/>
      </c>
      <c r="U157" s="48" t="str">
        <f>IF(AND(E157&lt;&gt;'Povolené hodnoty'!$B$4,OR(F157="5a",F157="5b")),G157-H157+J157-K157,"")</f>
        <v/>
      </c>
      <c r="V157" s="48" t="str">
        <f>IF(AND(E157&lt;&gt;'Povolené hodnoty'!$B$4,F157=6),G157+J157,"")</f>
        <v/>
      </c>
      <c r="W157" s="49" t="str">
        <f>IF(AND(E157&lt;&gt;'Povolené hodnoty'!$B$4,F157=7),G157+J157,"")</f>
        <v/>
      </c>
      <c r="X157" s="47" t="str">
        <f>IF(AND(E157&lt;&gt;'Povolené hodnoty'!$B$4,F157=10),H157+K157,"")</f>
        <v/>
      </c>
      <c r="Y157" s="48" t="str">
        <f>IF(AND(E157&lt;&gt;'Povolené hodnoty'!$B$4,F157=11),H157+K157,"")</f>
        <v/>
      </c>
      <c r="Z157" s="48" t="str">
        <f>IF(AND(E157&lt;&gt;'Povolené hodnoty'!$B$4,F157=12),H157+K157,"")</f>
        <v/>
      </c>
      <c r="AA157" s="49" t="str">
        <f>IF(AND(E157&lt;&gt;'Povolené hodnoty'!$B$4,F157=13),H157+K157,"")</f>
        <v/>
      </c>
      <c r="AC157" s="23" t="b">
        <f t="shared" si="21"/>
        <v>0</v>
      </c>
      <c r="AD157" s="23" t="b">
        <f t="shared" si="22"/>
        <v>0</v>
      </c>
      <c r="AE157" s="23" t="b">
        <f>AND(E157&lt;&gt;'Povolené hodnoty'!$B$6,OR(SUM(G157,J157)&lt;&gt;SUM(N157:O157,R157:W157),SUM(H157,K157)&lt;&gt;SUM(P157:Q157,X157:AA157),COUNT(G157:H157,J157:K157)&lt;&gt;COUNT(N157:AA157)))</f>
        <v>0</v>
      </c>
      <c r="AF157" s="23" t="b">
        <f>AND(E157='Povolené hodnoty'!$B$6,$AF$5)</f>
        <v>0</v>
      </c>
    </row>
    <row r="158" spans="1:32" x14ac:dyDescent="0.2">
      <c r="A158" s="85">
        <f t="shared" si="16"/>
        <v>153</v>
      </c>
      <c r="B158" s="89"/>
      <c r="C158" s="90"/>
      <c r="D158" s="79"/>
      <c r="E158" s="80"/>
      <c r="F158" s="81"/>
      <c r="G158" s="82"/>
      <c r="H158" s="83"/>
      <c r="I158" s="49">
        <f t="shared" si="20"/>
        <v>3625</v>
      </c>
      <c r="J158" s="162"/>
      <c r="K158" s="163"/>
      <c r="L158" s="164">
        <f t="shared" si="17"/>
        <v>10882</v>
      </c>
      <c r="M158" s="50">
        <f t="shared" si="18"/>
        <v>153</v>
      </c>
      <c r="N158" s="47" t="str">
        <f>IF(AND(E158='Povolené hodnoty'!$B$4,F158=2),G158+J158,"")</f>
        <v/>
      </c>
      <c r="O158" s="49" t="str">
        <f>IF(AND(E158='Povolené hodnoty'!$B$4,F158=1),G158+J158,"")</f>
        <v/>
      </c>
      <c r="P158" s="47" t="str">
        <f>IF(AND(E158='Povolené hodnoty'!$B$4,F158=10),H158+K158,"")</f>
        <v/>
      </c>
      <c r="Q158" s="49" t="str">
        <f>IF(AND(E158='Povolené hodnoty'!$B$4,F158=9),H158+K158,"")</f>
        <v/>
      </c>
      <c r="R158" s="47" t="str">
        <f>IF(AND(E158&lt;&gt;'Povolené hodnoty'!$B$4,F158=2),G158+J158,"")</f>
        <v/>
      </c>
      <c r="S158" s="48" t="str">
        <f>IF(AND(E158&lt;&gt;'Povolené hodnoty'!$B$4,F158=3),G158+J158,"")</f>
        <v/>
      </c>
      <c r="T158" s="48" t="str">
        <f>IF(AND(E158&lt;&gt;'Povolené hodnoty'!$B$4,F158=4),G158+J158,"")</f>
        <v/>
      </c>
      <c r="U158" s="48" t="str">
        <f>IF(AND(E158&lt;&gt;'Povolené hodnoty'!$B$4,OR(F158="5a",F158="5b")),G158-H158+J158-K158,"")</f>
        <v/>
      </c>
      <c r="V158" s="48" t="str">
        <f>IF(AND(E158&lt;&gt;'Povolené hodnoty'!$B$4,F158=6),G158+J158,"")</f>
        <v/>
      </c>
      <c r="W158" s="49" t="str">
        <f>IF(AND(E158&lt;&gt;'Povolené hodnoty'!$B$4,F158=7),G158+J158,"")</f>
        <v/>
      </c>
      <c r="X158" s="47" t="str">
        <f>IF(AND(E158&lt;&gt;'Povolené hodnoty'!$B$4,F158=10),H158+K158,"")</f>
        <v/>
      </c>
      <c r="Y158" s="48" t="str">
        <f>IF(AND(E158&lt;&gt;'Povolené hodnoty'!$B$4,F158=11),H158+K158,"")</f>
        <v/>
      </c>
      <c r="Z158" s="48" t="str">
        <f>IF(AND(E158&lt;&gt;'Povolené hodnoty'!$B$4,F158=12),H158+K158,"")</f>
        <v/>
      </c>
      <c r="AA158" s="49" t="str">
        <f>IF(AND(E158&lt;&gt;'Povolené hodnoty'!$B$4,F158=13),H158+K158,"")</f>
        <v/>
      </c>
      <c r="AC158" s="23" t="b">
        <f t="shared" si="21"/>
        <v>0</v>
      </c>
      <c r="AD158" s="23" t="b">
        <f t="shared" si="22"/>
        <v>0</v>
      </c>
      <c r="AE158" s="23" t="b">
        <f>AND(E158&lt;&gt;'Povolené hodnoty'!$B$6,OR(SUM(G158,J158)&lt;&gt;SUM(N158:O158,R158:W158),SUM(H158,K158)&lt;&gt;SUM(P158:Q158,X158:AA158),COUNT(G158:H158,J158:K158)&lt;&gt;COUNT(N158:AA158)))</f>
        <v>0</v>
      </c>
      <c r="AF158" s="23" t="b">
        <f>AND(E158='Povolené hodnoty'!$B$6,$AF$5)</f>
        <v>0</v>
      </c>
    </row>
    <row r="159" spans="1:32" x14ac:dyDescent="0.2">
      <c r="A159" s="85">
        <f t="shared" si="16"/>
        <v>154</v>
      </c>
      <c r="B159" s="89"/>
      <c r="C159" s="90"/>
      <c r="D159" s="79"/>
      <c r="E159" s="80"/>
      <c r="F159" s="81"/>
      <c r="G159" s="82"/>
      <c r="H159" s="83"/>
      <c r="I159" s="49">
        <f t="shared" si="20"/>
        <v>3625</v>
      </c>
      <c r="J159" s="162"/>
      <c r="K159" s="163"/>
      <c r="L159" s="164">
        <f t="shared" si="17"/>
        <v>10882</v>
      </c>
      <c r="M159" s="50">
        <f t="shared" si="18"/>
        <v>154</v>
      </c>
      <c r="N159" s="47" t="str">
        <f>IF(AND(E159='Povolené hodnoty'!$B$4,F159=2),G159+J159,"")</f>
        <v/>
      </c>
      <c r="O159" s="49" t="str">
        <f>IF(AND(E159='Povolené hodnoty'!$B$4,F159=1),G159+J159,"")</f>
        <v/>
      </c>
      <c r="P159" s="47" t="str">
        <f>IF(AND(E159='Povolené hodnoty'!$B$4,F159=10),H159+K159,"")</f>
        <v/>
      </c>
      <c r="Q159" s="49" t="str">
        <f>IF(AND(E159='Povolené hodnoty'!$B$4,F159=9),H159+K159,"")</f>
        <v/>
      </c>
      <c r="R159" s="47" t="str">
        <f>IF(AND(E159&lt;&gt;'Povolené hodnoty'!$B$4,F159=2),G159+J159,"")</f>
        <v/>
      </c>
      <c r="S159" s="48" t="str">
        <f>IF(AND(E159&lt;&gt;'Povolené hodnoty'!$B$4,F159=3),G159+J159,"")</f>
        <v/>
      </c>
      <c r="T159" s="48" t="str">
        <f>IF(AND(E159&lt;&gt;'Povolené hodnoty'!$B$4,F159=4),G159+J159,"")</f>
        <v/>
      </c>
      <c r="U159" s="48" t="str">
        <f>IF(AND(E159&lt;&gt;'Povolené hodnoty'!$B$4,OR(F159="5a",F159="5b")),G159-H159+J159-K159,"")</f>
        <v/>
      </c>
      <c r="V159" s="48" t="str">
        <f>IF(AND(E159&lt;&gt;'Povolené hodnoty'!$B$4,F159=6),G159+J159,"")</f>
        <v/>
      </c>
      <c r="W159" s="49" t="str">
        <f>IF(AND(E159&lt;&gt;'Povolené hodnoty'!$B$4,F159=7),G159+J159,"")</f>
        <v/>
      </c>
      <c r="X159" s="47" t="str">
        <f>IF(AND(E159&lt;&gt;'Povolené hodnoty'!$B$4,F159=10),H159+K159,"")</f>
        <v/>
      </c>
      <c r="Y159" s="48" t="str">
        <f>IF(AND(E159&lt;&gt;'Povolené hodnoty'!$B$4,F159=11),H159+K159,"")</f>
        <v/>
      </c>
      <c r="Z159" s="48" t="str">
        <f>IF(AND(E159&lt;&gt;'Povolené hodnoty'!$B$4,F159=12),H159+K159,"")</f>
        <v/>
      </c>
      <c r="AA159" s="49" t="str">
        <f>IF(AND(E159&lt;&gt;'Povolené hodnoty'!$B$4,F159=13),H159+K159,"")</f>
        <v/>
      </c>
      <c r="AC159" s="23" t="b">
        <f t="shared" si="21"/>
        <v>0</v>
      </c>
      <c r="AD159" s="23" t="b">
        <f t="shared" si="22"/>
        <v>0</v>
      </c>
      <c r="AE159" s="23" t="b">
        <f>AND(E159&lt;&gt;'Povolené hodnoty'!$B$6,OR(SUM(G159,J159)&lt;&gt;SUM(N159:O159,R159:W159),SUM(H159,K159)&lt;&gt;SUM(P159:Q159,X159:AA159),COUNT(G159:H159,J159:K159)&lt;&gt;COUNT(N159:AA159)))</f>
        <v>0</v>
      </c>
      <c r="AF159" s="23" t="b">
        <f>AND(E159='Povolené hodnoty'!$B$6,$AF$5)</f>
        <v>0</v>
      </c>
    </row>
    <row r="160" spans="1:32" x14ac:dyDescent="0.2">
      <c r="A160" s="85">
        <f t="shared" si="16"/>
        <v>155</v>
      </c>
      <c r="B160" s="89"/>
      <c r="C160" s="90"/>
      <c r="D160" s="79"/>
      <c r="E160" s="80"/>
      <c r="F160" s="81"/>
      <c r="G160" s="82"/>
      <c r="H160" s="83"/>
      <c r="I160" s="49">
        <f t="shared" si="20"/>
        <v>3625</v>
      </c>
      <c r="J160" s="162"/>
      <c r="K160" s="163"/>
      <c r="L160" s="164">
        <f t="shared" si="17"/>
        <v>10882</v>
      </c>
      <c r="M160" s="50">
        <f t="shared" si="18"/>
        <v>155</v>
      </c>
      <c r="N160" s="47" t="str">
        <f>IF(AND(E160='Povolené hodnoty'!$B$4,F160=2),G160+J160,"")</f>
        <v/>
      </c>
      <c r="O160" s="49" t="str">
        <f>IF(AND(E160='Povolené hodnoty'!$B$4,F160=1),G160+J160,"")</f>
        <v/>
      </c>
      <c r="P160" s="47" t="str">
        <f>IF(AND(E160='Povolené hodnoty'!$B$4,F160=10),H160+K160,"")</f>
        <v/>
      </c>
      <c r="Q160" s="49" t="str">
        <f>IF(AND(E160='Povolené hodnoty'!$B$4,F160=9),H160+K160,"")</f>
        <v/>
      </c>
      <c r="R160" s="47" t="str">
        <f>IF(AND(E160&lt;&gt;'Povolené hodnoty'!$B$4,F160=2),G160+J160,"")</f>
        <v/>
      </c>
      <c r="S160" s="48" t="str">
        <f>IF(AND(E160&lt;&gt;'Povolené hodnoty'!$B$4,F160=3),G160+J160,"")</f>
        <v/>
      </c>
      <c r="T160" s="48" t="str">
        <f>IF(AND(E160&lt;&gt;'Povolené hodnoty'!$B$4,F160=4),G160+J160,"")</f>
        <v/>
      </c>
      <c r="U160" s="48" t="str">
        <f>IF(AND(E160&lt;&gt;'Povolené hodnoty'!$B$4,OR(F160="5a",F160="5b")),G160-H160+J160-K160,"")</f>
        <v/>
      </c>
      <c r="V160" s="48" t="str">
        <f>IF(AND(E160&lt;&gt;'Povolené hodnoty'!$B$4,F160=6),G160+J160,"")</f>
        <v/>
      </c>
      <c r="W160" s="49" t="str">
        <f>IF(AND(E160&lt;&gt;'Povolené hodnoty'!$B$4,F160=7),G160+J160,"")</f>
        <v/>
      </c>
      <c r="X160" s="47" t="str">
        <f>IF(AND(E160&lt;&gt;'Povolené hodnoty'!$B$4,F160=10),H160+K160,"")</f>
        <v/>
      </c>
      <c r="Y160" s="48" t="str">
        <f>IF(AND(E160&lt;&gt;'Povolené hodnoty'!$B$4,F160=11),H160+K160,"")</f>
        <v/>
      </c>
      <c r="Z160" s="48" t="str">
        <f>IF(AND(E160&lt;&gt;'Povolené hodnoty'!$B$4,F160=12),H160+K160,"")</f>
        <v/>
      </c>
      <c r="AA160" s="49" t="str">
        <f>IF(AND(E160&lt;&gt;'Povolené hodnoty'!$B$4,F160=13),H160+K160,"")</f>
        <v/>
      </c>
      <c r="AC160" s="23" t="b">
        <f t="shared" si="21"/>
        <v>0</v>
      </c>
      <c r="AD160" s="23" t="b">
        <f t="shared" si="22"/>
        <v>0</v>
      </c>
      <c r="AE160" s="23" t="b">
        <f>AND(E160&lt;&gt;'Povolené hodnoty'!$B$6,OR(SUM(G160,J160)&lt;&gt;SUM(N160:O160,R160:W160),SUM(H160,K160)&lt;&gt;SUM(P160:Q160,X160:AA160),COUNT(G160:H160,J160:K160)&lt;&gt;COUNT(N160:AA160)))</f>
        <v>0</v>
      </c>
      <c r="AF160" s="23" t="b">
        <f>AND(E160='Povolené hodnoty'!$B$6,$AF$5)</f>
        <v>0</v>
      </c>
    </row>
    <row r="161" spans="1:32" x14ac:dyDescent="0.2">
      <c r="A161" s="85">
        <f t="shared" si="16"/>
        <v>156</v>
      </c>
      <c r="B161" s="89"/>
      <c r="C161" s="90"/>
      <c r="D161" s="79"/>
      <c r="E161" s="80"/>
      <c r="F161" s="81"/>
      <c r="G161" s="82"/>
      <c r="H161" s="83"/>
      <c r="I161" s="49">
        <f t="shared" si="20"/>
        <v>3625</v>
      </c>
      <c r="J161" s="162"/>
      <c r="K161" s="163"/>
      <c r="L161" s="164">
        <f t="shared" si="17"/>
        <v>10882</v>
      </c>
      <c r="M161" s="50">
        <f t="shared" si="18"/>
        <v>156</v>
      </c>
      <c r="N161" s="47" t="str">
        <f>IF(AND(E161='Povolené hodnoty'!$B$4,F161=2),G161+J161,"")</f>
        <v/>
      </c>
      <c r="O161" s="49" t="str">
        <f>IF(AND(E161='Povolené hodnoty'!$B$4,F161=1),G161+J161,"")</f>
        <v/>
      </c>
      <c r="P161" s="47" t="str">
        <f>IF(AND(E161='Povolené hodnoty'!$B$4,F161=10),H161+K161,"")</f>
        <v/>
      </c>
      <c r="Q161" s="49" t="str">
        <f>IF(AND(E161='Povolené hodnoty'!$B$4,F161=9),H161+K161,"")</f>
        <v/>
      </c>
      <c r="R161" s="47" t="str">
        <f>IF(AND(E161&lt;&gt;'Povolené hodnoty'!$B$4,F161=2),G161+J161,"")</f>
        <v/>
      </c>
      <c r="S161" s="48" t="str">
        <f>IF(AND(E161&lt;&gt;'Povolené hodnoty'!$B$4,F161=3),G161+J161,"")</f>
        <v/>
      </c>
      <c r="T161" s="48" t="str">
        <f>IF(AND(E161&lt;&gt;'Povolené hodnoty'!$B$4,F161=4),G161+J161,"")</f>
        <v/>
      </c>
      <c r="U161" s="48" t="str">
        <f>IF(AND(E161&lt;&gt;'Povolené hodnoty'!$B$4,OR(F161="5a",F161="5b")),G161-H161+J161-K161,"")</f>
        <v/>
      </c>
      <c r="V161" s="48" t="str">
        <f>IF(AND(E161&lt;&gt;'Povolené hodnoty'!$B$4,F161=6),G161+J161,"")</f>
        <v/>
      </c>
      <c r="W161" s="49" t="str">
        <f>IF(AND(E161&lt;&gt;'Povolené hodnoty'!$B$4,F161=7),G161+J161,"")</f>
        <v/>
      </c>
      <c r="X161" s="47" t="str">
        <f>IF(AND(E161&lt;&gt;'Povolené hodnoty'!$B$4,F161=10),H161+K161,"")</f>
        <v/>
      </c>
      <c r="Y161" s="48" t="str">
        <f>IF(AND(E161&lt;&gt;'Povolené hodnoty'!$B$4,F161=11),H161+K161,"")</f>
        <v/>
      </c>
      <c r="Z161" s="48" t="str">
        <f>IF(AND(E161&lt;&gt;'Povolené hodnoty'!$B$4,F161=12),H161+K161,"")</f>
        <v/>
      </c>
      <c r="AA161" s="49" t="str">
        <f>IF(AND(E161&lt;&gt;'Povolené hodnoty'!$B$4,F161=13),H161+K161,"")</f>
        <v/>
      </c>
      <c r="AC161" s="23" t="b">
        <f t="shared" si="21"/>
        <v>0</v>
      </c>
      <c r="AD161" s="23" t="b">
        <f t="shared" si="22"/>
        <v>0</v>
      </c>
      <c r="AE161" s="23" t="b">
        <f>AND(E161&lt;&gt;'Povolené hodnoty'!$B$6,OR(SUM(G161,J161)&lt;&gt;SUM(N161:O161,R161:W161),SUM(H161,K161)&lt;&gt;SUM(P161:Q161,X161:AA161),COUNT(G161:H161,J161:K161)&lt;&gt;COUNT(N161:AA161)))</f>
        <v>0</v>
      </c>
      <c r="AF161" s="23" t="b">
        <f>AND(E161='Povolené hodnoty'!$B$6,$AF$5)</f>
        <v>0</v>
      </c>
    </row>
    <row r="162" spans="1:32" x14ac:dyDescent="0.2">
      <c r="A162" s="85">
        <f t="shared" si="16"/>
        <v>157</v>
      </c>
      <c r="B162" s="89"/>
      <c r="C162" s="90"/>
      <c r="D162" s="79"/>
      <c r="E162" s="80"/>
      <c r="F162" s="81"/>
      <c r="G162" s="82"/>
      <c r="H162" s="83"/>
      <c r="I162" s="49">
        <f t="shared" si="20"/>
        <v>3625</v>
      </c>
      <c r="J162" s="162"/>
      <c r="K162" s="163"/>
      <c r="L162" s="164">
        <f t="shared" si="17"/>
        <v>10882</v>
      </c>
      <c r="M162" s="50">
        <f t="shared" si="18"/>
        <v>157</v>
      </c>
      <c r="N162" s="47" t="str">
        <f>IF(AND(E162='Povolené hodnoty'!$B$4,F162=2),G162+J162,"")</f>
        <v/>
      </c>
      <c r="O162" s="49" t="str">
        <f>IF(AND(E162='Povolené hodnoty'!$B$4,F162=1),G162+J162,"")</f>
        <v/>
      </c>
      <c r="P162" s="47" t="str">
        <f>IF(AND(E162='Povolené hodnoty'!$B$4,F162=10),H162+K162,"")</f>
        <v/>
      </c>
      <c r="Q162" s="49" t="str">
        <f>IF(AND(E162='Povolené hodnoty'!$B$4,F162=9),H162+K162,"")</f>
        <v/>
      </c>
      <c r="R162" s="47" t="str">
        <f>IF(AND(E162&lt;&gt;'Povolené hodnoty'!$B$4,F162=2),G162+J162,"")</f>
        <v/>
      </c>
      <c r="S162" s="48" t="str">
        <f>IF(AND(E162&lt;&gt;'Povolené hodnoty'!$B$4,F162=3),G162+J162,"")</f>
        <v/>
      </c>
      <c r="T162" s="48" t="str">
        <f>IF(AND(E162&lt;&gt;'Povolené hodnoty'!$B$4,F162=4),G162+J162,"")</f>
        <v/>
      </c>
      <c r="U162" s="48" t="str">
        <f>IF(AND(E162&lt;&gt;'Povolené hodnoty'!$B$4,OR(F162="5a",F162="5b")),G162-H162+J162-K162,"")</f>
        <v/>
      </c>
      <c r="V162" s="48" t="str">
        <f>IF(AND(E162&lt;&gt;'Povolené hodnoty'!$B$4,F162=6),G162+J162,"")</f>
        <v/>
      </c>
      <c r="W162" s="49" t="str">
        <f>IF(AND(E162&lt;&gt;'Povolené hodnoty'!$B$4,F162=7),G162+J162,"")</f>
        <v/>
      </c>
      <c r="X162" s="47" t="str">
        <f>IF(AND(E162&lt;&gt;'Povolené hodnoty'!$B$4,F162=10),H162+K162,"")</f>
        <v/>
      </c>
      <c r="Y162" s="48" t="str">
        <f>IF(AND(E162&lt;&gt;'Povolené hodnoty'!$B$4,F162=11),H162+K162,"")</f>
        <v/>
      </c>
      <c r="Z162" s="48" t="str">
        <f>IF(AND(E162&lt;&gt;'Povolené hodnoty'!$B$4,F162=12),H162+K162,"")</f>
        <v/>
      </c>
      <c r="AA162" s="49" t="str">
        <f>IF(AND(E162&lt;&gt;'Povolené hodnoty'!$B$4,F162=13),H162+K162,"")</f>
        <v/>
      </c>
      <c r="AC162" s="23" t="b">
        <f t="shared" si="21"/>
        <v>0</v>
      </c>
      <c r="AD162" s="23" t="b">
        <f t="shared" si="22"/>
        <v>0</v>
      </c>
      <c r="AE162" s="23" t="b">
        <f>AND(E162&lt;&gt;'Povolené hodnoty'!$B$6,OR(SUM(G162,J162)&lt;&gt;SUM(N162:O162,R162:W162),SUM(H162,K162)&lt;&gt;SUM(P162:Q162,X162:AA162),COUNT(G162:H162,J162:K162)&lt;&gt;COUNT(N162:AA162)))</f>
        <v>0</v>
      </c>
      <c r="AF162" s="23" t="b">
        <f>AND(E162='Povolené hodnoty'!$B$6,$AF$5)</f>
        <v>0</v>
      </c>
    </row>
    <row r="163" spans="1:32" x14ac:dyDescent="0.2">
      <c r="A163" s="85">
        <f t="shared" si="16"/>
        <v>158</v>
      </c>
      <c r="B163" s="89"/>
      <c r="C163" s="90"/>
      <c r="D163" s="79"/>
      <c r="E163" s="80"/>
      <c r="F163" s="81"/>
      <c r="G163" s="82"/>
      <c r="H163" s="83"/>
      <c r="I163" s="49">
        <f t="shared" si="20"/>
        <v>3625</v>
      </c>
      <c r="J163" s="162"/>
      <c r="K163" s="163"/>
      <c r="L163" s="164">
        <f t="shared" si="17"/>
        <v>10882</v>
      </c>
      <c r="M163" s="50">
        <f t="shared" si="18"/>
        <v>158</v>
      </c>
      <c r="N163" s="47" t="str">
        <f>IF(AND(E163='Povolené hodnoty'!$B$4,F163=2),G163+J163,"")</f>
        <v/>
      </c>
      <c r="O163" s="49" t="str">
        <f>IF(AND(E163='Povolené hodnoty'!$B$4,F163=1),G163+J163,"")</f>
        <v/>
      </c>
      <c r="P163" s="47" t="str">
        <f>IF(AND(E163='Povolené hodnoty'!$B$4,F163=10),H163+K163,"")</f>
        <v/>
      </c>
      <c r="Q163" s="49" t="str">
        <f>IF(AND(E163='Povolené hodnoty'!$B$4,F163=9),H163+K163,"")</f>
        <v/>
      </c>
      <c r="R163" s="47" t="str">
        <f>IF(AND(E163&lt;&gt;'Povolené hodnoty'!$B$4,F163=2),G163+J163,"")</f>
        <v/>
      </c>
      <c r="S163" s="48" t="str">
        <f>IF(AND(E163&lt;&gt;'Povolené hodnoty'!$B$4,F163=3),G163+J163,"")</f>
        <v/>
      </c>
      <c r="T163" s="48" t="str">
        <f>IF(AND(E163&lt;&gt;'Povolené hodnoty'!$B$4,F163=4),G163+J163,"")</f>
        <v/>
      </c>
      <c r="U163" s="48" t="str">
        <f>IF(AND(E163&lt;&gt;'Povolené hodnoty'!$B$4,OR(F163="5a",F163="5b")),G163-H163+J163-K163,"")</f>
        <v/>
      </c>
      <c r="V163" s="48" t="str">
        <f>IF(AND(E163&lt;&gt;'Povolené hodnoty'!$B$4,F163=6),G163+J163,"")</f>
        <v/>
      </c>
      <c r="W163" s="49" t="str">
        <f>IF(AND(E163&lt;&gt;'Povolené hodnoty'!$B$4,F163=7),G163+J163,"")</f>
        <v/>
      </c>
      <c r="X163" s="47" t="str">
        <f>IF(AND(E163&lt;&gt;'Povolené hodnoty'!$B$4,F163=10),H163+K163,"")</f>
        <v/>
      </c>
      <c r="Y163" s="48" t="str">
        <f>IF(AND(E163&lt;&gt;'Povolené hodnoty'!$B$4,F163=11),H163+K163,"")</f>
        <v/>
      </c>
      <c r="Z163" s="48" t="str">
        <f>IF(AND(E163&lt;&gt;'Povolené hodnoty'!$B$4,F163=12),H163+K163,"")</f>
        <v/>
      </c>
      <c r="AA163" s="49" t="str">
        <f>IF(AND(E163&lt;&gt;'Povolené hodnoty'!$B$4,F163=13),H163+K163,"")</f>
        <v/>
      </c>
      <c r="AC163" s="23" t="b">
        <f t="shared" si="21"/>
        <v>0</v>
      </c>
      <c r="AD163" s="23" t="b">
        <f t="shared" si="22"/>
        <v>0</v>
      </c>
      <c r="AE163" s="23" t="b">
        <f>AND(E163&lt;&gt;'Povolené hodnoty'!$B$6,OR(SUM(G163,J163)&lt;&gt;SUM(N163:O163,R163:W163),SUM(H163,K163)&lt;&gt;SUM(P163:Q163,X163:AA163),COUNT(G163:H163,J163:K163)&lt;&gt;COUNT(N163:AA163)))</f>
        <v>0</v>
      </c>
      <c r="AF163" s="23" t="b">
        <f>AND(E163='Povolené hodnoty'!$B$6,$AF$5)</f>
        <v>0</v>
      </c>
    </row>
    <row r="164" spans="1:32" x14ac:dyDescent="0.2">
      <c r="A164" s="85">
        <f t="shared" si="16"/>
        <v>159</v>
      </c>
      <c r="B164" s="89"/>
      <c r="C164" s="90"/>
      <c r="D164" s="79"/>
      <c r="E164" s="80"/>
      <c r="F164" s="81"/>
      <c r="G164" s="82"/>
      <c r="H164" s="83"/>
      <c r="I164" s="49">
        <f t="shared" si="20"/>
        <v>3625</v>
      </c>
      <c r="J164" s="162"/>
      <c r="K164" s="163"/>
      <c r="L164" s="164">
        <f t="shared" si="17"/>
        <v>10882</v>
      </c>
      <c r="M164" s="50">
        <f t="shared" si="18"/>
        <v>159</v>
      </c>
      <c r="N164" s="47" t="str">
        <f>IF(AND(E164='Povolené hodnoty'!$B$4,F164=2),G164+J164,"")</f>
        <v/>
      </c>
      <c r="O164" s="49" t="str">
        <f>IF(AND(E164='Povolené hodnoty'!$B$4,F164=1),G164+J164,"")</f>
        <v/>
      </c>
      <c r="P164" s="47" t="str">
        <f>IF(AND(E164='Povolené hodnoty'!$B$4,F164=10),H164+K164,"")</f>
        <v/>
      </c>
      <c r="Q164" s="49" t="str">
        <f>IF(AND(E164='Povolené hodnoty'!$B$4,F164=9),H164+K164,"")</f>
        <v/>
      </c>
      <c r="R164" s="47" t="str">
        <f>IF(AND(E164&lt;&gt;'Povolené hodnoty'!$B$4,F164=2),G164+J164,"")</f>
        <v/>
      </c>
      <c r="S164" s="48" t="str">
        <f>IF(AND(E164&lt;&gt;'Povolené hodnoty'!$B$4,F164=3),G164+J164,"")</f>
        <v/>
      </c>
      <c r="T164" s="48" t="str">
        <f>IF(AND(E164&lt;&gt;'Povolené hodnoty'!$B$4,F164=4),G164+J164,"")</f>
        <v/>
      </c>
      <c r="U164" s="48" t="str">
        <f>IF(AND(E164&lt;&gt;'Povolené hodnoty'!$B$4,OR(F164="5a",F164="5b")),G164-H164+J164-K164,"")</f>
        <v/>
      </c>
      <c r="V164" s="48" t="str">
        <f>IF(AND(E164&lt;&gt;'Povolené hodnoty'!$B$4,F164=6),G164+J164,"")</f>
        <v/>
      </c>
      <c r="W164" s="49" t="str">
        <f>IF(AND(E164&lt;&gt;'Povolené hodnoty'!$B$4,F164=7),G164+J164,"")</f>
        <v/>
      </c>
      <c r="X164" s="47" t="str">
        <f>IF(AND(E164&lt;&gt;'Povolené hodnoty'!$B$4,F164=10),H164+K164,"")</f>
        <v/>
      </c>
      <c r="Y164" s="48" t="str">
        <f>IF(AND(E164&lt;&gt;'Povolené hodnoty'!$B$4,F164=11),H164+K164,"")</f>
        <v/>
      </c>
      <c r="Z164" s="48" t="str">
        <f>IF(AND(E164&lt;&gt;'Povolené hodnoty'!$B$4,F164=12),H164+K164,"")</f>
        <v/>
      </c>
      <c r="AA164" s="49" t="str">
        <f>IF(AND(E164&lt;&gt;'Povolené hodnoty'!$B$4,F164=13),H164+K164,"")</f>
        <v/>
      </c>
      <c r="AC164" s="23" t="b">
        <f t="shared" si="21"/>
        <v>0</v>
      </c>
      <c r="AD164" s="23" t="b">
        <f t="shared" si="22"/>
        <v>0</v>
      </c>
      <c r="AE164" s="23" t="b">
        <f>AND(E164&lt;&gt;'Povolené hodnoty'!$B$6,OR(SUM(G164,J164)&lt;&gt;SUM(N164:O164,R164:W164),SUM(H164,K164)&lt;&gt;SUM(P164:Q164,X164:AA164),COUNT(G164:H164,J164:K164)&lt;&gt;COUNT(N164:AA164)))</f>
        <v>0</v>
      </c>
      <c r="AF164" s="23" t="b">
        <f>AND(E164='Povolené hodnoty'!$B$6,$AF$5)</f>
        <v>0</v>
      </c>
    </row>
    <row r="165" spans="1:32" x14ac:dyDescent="0.2">
      <c r="A165" s="85">
        <f t="shared" si="16"/>
        <v>160</v>
      </c>
      <c r="B165" s="89"/>
      <c r="C165" s="90"/>
      <c r="D165" s="79"/>
      <c r="E165" s="80"/>
      <c r="F165" s="81"/>
      <c r="G165" s="82"/>
      <c r="H165" s="83"/>
      <c r="I165" s="49">
        <f t="shared" si="20"/>
        <v>3625</v>
      </c>
      <c r="J165" s="162"/>
      <c r="K165" s="163"/>
      <c r="L165" s="164">
        <f t="shared" si="17"/>
        <v>10882</v>
      </c>
      <c r="M165" s="50">
        <f t="shared" si="18"/>
        <v>160</v>
      </c>
      <c r="N165" s="47" t="str">
        <f>IF(AND(E165='Povolené hodnoty'!$B$4,F165=2),G165+J165,"")</f>
        <v/>
      </c>
      <c r="O165" s="49" t="str">
        <f>IF(AND(E165='Povolené hodnoty'!$B$4,F165=1),G165+J165,"")</f>
        <v/>
      </c>
      <c r="P165" s="47" t="str">
        <f>IF(AND(E165='Povolené hodnoty'!$B$4,F165=10),H165+K165,"")</f>
        <v/>
      </c>
      <c r="Q165" s="49" t="str">
        <f>IF(AND(E165='Povolené hodnoty'!$B$4,F165=9),H165+K165,"")</f>
        <v/>
      </c>
      <c r="R165" s="47" t="str">
        <f>IF(AND(E165&lt;&gt;'Povolené hodnoty'!$B$4,F165=2),G165+J165,"")</f>
        <v/>
      </c>
      <c r="S165" s="48" t="str">
        <f>IF(AND(E165&lt;&gt;'Povolené hodnoty'!$B$4,F165=3),G165+J165,"")</f>
        <v/>
      </c>
      <c r="T165" s="48" t="str">
        <f>IF(AND(E165&lt;&gt;'Povolené hodnoty'!$B$4,F165=4),G165+J165,"")</f>
        <v/>
      </c>
      <c r="U165" s="48" t="str">
        <f>IF(AND(E165&lt;&gt;'Povolené hodnoty'!$B$4,OR(F165="5a",F165="5b")),G165-H165+J165-K165,"")</f>
        <v/>
      </c>
      <c r="V165" s="48" t="str">
        <f>IF(AND(E165&lt;&gt;'Povolené hodnoty'!$B$4,F165=6),G165+J165,"")</f>
        <v/>
      </c>
      <c r="W165" s="49" t="str">
        <f>IF(AND(E165&lt;&gt;'Povolené hodnoty'!$B$4,F165=7),G165+J165,"")</f>
        <v/>
      </c>
      <c r="X165" s="47" t="str">
        <f>IF(AND(E165&lt;&gt;'Povolené hodnoty'!$B$4,F165=10),H165+K165,"")</f>
        <v/>
      </c>
      <c r="Y165" s="48" t="str">
        <f>IF(AND(E165&lt;&gt;'Povolené hodnoty'!$B$4,F165=11),H165+K165,"")</f>
        <v/>
      </c>
      <c r="Z165" s="48" t="str">
        <f>IF(AND(E165&lt;&gt;'Povolené hodnoty'!$B$4,F165=12),H165+K165,"")</f>
        <v/>
      </c>
      <c r="AA165" s="49" t="str">
        <f>IF(AND(E165&lt;&gt;'Povolené hodnoty'!$B$4,F165=13),H165+K165,"")</f>
        <v/>
      </c>
      <c r="AC165" s="23" t="b">
        <f t="shared" si="21"/>
        <v>0</v>
      </c>
      <c r="AD165" s="23" t="b">
        <f t="shared" si="22"/>
        <v>0</v>
      </c>
      <c r="AE165" s="23" t="b">
        <f>AND(E165&lt;&gt;'Povolené hodnoty'!$B$6,OR(SUM(G165,J165)&lt;&gt;SUM(N165:O165,R165:W165),SUM(H165,K165)&lt;&gt;SUM(P165:Q165,X165:AA165),COUNT(G165:H165,J165:K165)&lt;&gt;COUNT(N165:AA165)))</f>
        <v>0</v>
      </c>
      <c r="AF165" s="23" t="b">
        <f>AND(E165='Povolené hodnoty'!$B$6,$AF$5)</f>
        <v>0</v>
      </c>
    </row>
    <row r="166" spans="1:32" x14ac:dyDescent="0.2">
      <c r="A166" s="85">
        <f t="shared" si="16"/>
        <v>161</v>
      </c>
      <c r="B166" s="89"/>
      <c r="C166" s="90"/>
      <c r="D166" s="79"/>
      <c r="E166" s="80"/>
      <c r="F166" s="81"/>
      <c r="G166" s="82"/>
      <c r="H166" s="83"/>
      <c r="I166" s="49">
        <f t="shared" si="20"/>
        <v>3625</v>
      </c>
      <c r="J166" s="162"/>
      <c r="K166" s="163"/>
      <c r="L166" s="164">
        <f t="shared" si="17"/>
        <v>10882</v>
      </c>
      <c r="M166" s="50">
        <f t="shared" si="18"/>
        <v>161</v>
      </c>
      <c r="N166" s="47" t="str">
        <f>IF(AND(E166='Povolené hodnoty'!$B$4,F166=2),G166+J166,"")</f>
        <v/>
      </c>
      <c r="O166" s="49" t="str">
        <f>IF(AND(E166='Povolené hodnoty'!$B$4,F166=1),G166+J166,"")</f>
        <v/>
      </c>
      <c r="P166" s="47" t="str">
        <f>IF(AND(E166='Povolené hodnoty'!$B$4,F166=10),H166+K166,"")</f>
        <v/>
      </c>
      <c r="Q166" s="49" t="str">
        <f>IF(AND(E166='Povolené hodnoty'!$B$4,F166=9),H166+K166,"")</f>
        <v/>
      </c>
      <c r="R166" s="47" t="str">
        <f>IF(AND(E166&lt;&gt;'Povolené hodnoty'!$B$4,F166=2),G166+J166,"")</f>
        <v/>
      </c>
      <c r="S166" s="48" t="str">
        <f>IF(AND(E166&lt;&gt;'Povolené hodnoty'!$B$4,F166=3),G166+J166,"")</f>
        <v/>
      </c>
      <c r="T166" s="48" t="str">
        <f>IF(AND(E166&lt;&gt;'Povolené hodnoty'!$B$4,F166=4),G166+J166,"")</f>
        <v/>
      </c>
      <c r="U166" s="48" t="str">
        <f>IF(AND(E166&lt;&gt;'Povolené hodnoty'!$B$4,OR(F166="5a",F166="5b")),G166-H166+J166-K166,"")</f>
        <v/>
      </c>
      <c r="V166" s="48" t="str">
        <f>IF(AND(E166&lt;&gt;'Povolené hodnoty'!$B$4,F166=6),G166+J166,"")</f>
        <v/>
      </c>
      <c r="W166" s="49" t="str">
        <f>IF(AND(E166&lt;&gt;'Povolené hodnoty'!$B$4,F166=7),G166+J166,"")</f>
        <v/>
      </c>
      <c r="X166" s="47" t="str">
        <f>IF(AND(E166&lt;&gt;'Povolené hodnoty'!$B$4,F166=10),H166+K166,"")</f>
        <v/>
      </c>
      <c r="Y166" s="48" t="str">
        <f>IF(AND(E166&lt;&gt;'Povolené hodnoty'!$B$4,F166=11),H166+K166,"")</f>
        <v/>
      </c>
      <c r="Z166" s="48" t="str">
        <f>IF(AND(E166&lt;&gt;'Povolené hodnoty'!$B$4,F166=12),H166+K166,"")</f>
        <v/>
      </c>
      <c r="AA166" s="49" t="str">
        <f>IF(AND(E166&lt;&gt;'Povolené hodnoty'!$B$4,F166=13),H166+K166,"")</f>
        <v/>
      </c>
      <c r="AC166" s="23" t="b">
        <f t="shared" si="21"/>
        <v>0</v>
      </c>
      <c r="AD166" s="23" t="b">
        <f t="shared" si="22"/>
        <v>0</v>
      </c>
      <c r="AE166" s="23" t="b">
        <f>AND(E166&lt;&gt;'Povolené hodnoty'!$B$6,OR(SUM(G166,J166)&lt;&gt;SUM(N166:O166,R166:W166),SUM(H166,K166)&lt;&gt;SUM(P166:Q166,X166:AA166),COUNT(G166:H166,J166:K166)&lt;&gt;COUNT(N166:AA166)))</f>
        <v>0</v>
      </c>
      <c r="AF166" s="23" t="b">
        <f>AND(E166='Povolené hodnoty'!$B$6,$AF$5)</f>
        <v>0</v>
      </c>
    </row>
    <row r="167" spans="1:32" x14ac:dyDescent="0.2">
      <c r="A167" s="85">
        <f t="shared" si="16"/>
        <v>162</v>
      </c>
      <c r="B167" s="89"/>
      <c r="C167" s="90"/>
      <c r="D167" s="79"/>
      <c r="E167" s="80"/>
      <c r="F167" s="81"/>
      <c r="G167" s="82"/>
      <c r="H167" s="83"/>
      <c r="I167" s="49">
        <f t="shared" si="20"/>
        <v>3625</v>
      </c>
      <c r="J167" s="162"/>
      <c r="K167" s="163"/>
      <c r="L167" s="164">
        <f t="shared" si="17"/>
        <v>10882</v>
      </c>
      <c r="M167" s="50">
        <f t="shared" si="18"/>
        <v>162</v>
      </c>
      <c r="N167" s="47" t="str">
        <f>IF(AND(E167='Povolené hodnoty'!$B$4,F167=2),G167+J167,"")</f>
        <v/>
      </c>
      <c r="O167" s="49" t="str">
        <f>IF(AND(E167='Povolené hodnoty'!$B$4,F167=1),G167+J167,"")</f>
        <v/>
      </c>
      <c r="P167" s="47" t="str">
        <f>IF(AND(E167='Povolené hodnoty'!$B$4,F167=10),H167+K167,"")</f>
        <v/>
      </c>
      <c r="Q167" s="49" t="str">
        <f>IF(AND(E167='Povolené hodnoty'!$B$4,F167=9),H167+K167,"")</f>
        <v/>
      </c>
      <c r="R167" s="47" t="str">
        <f>IF(AND(E167&lt;&gt;'Povolené hodnoty'!$B$4,F167=2),G167+J167,"")</f>
        <v/>
      </c>
      <c r="S167" s="48" t="str">
        <f>IF(AND(E167&lt;&gt;'Povolené hodnoty'!$B$4,F167=3),G167+J167,"")</f>
        <v/>
      </c>
      <c r="T167" s="48" t="str">
        <f>IF(AND(E167&lt;&gt;'Povolené hodnoty'!$B$4,F167=4),G167+J167,"")</f>
        <v/>
      </c>
      <c r="U167" s="48" t="str">
        <f>IF(AND(E167&lt;&gt;'Povolené hodnoty'!$B$4,OR(F167="5a",F167="5b")),G167-H167+J167-K167,"")</f>
        <v/>
      </c>
      <c r="V167" s="48" t="str">
        <f>IF(AND(E167&lt;&gt;'Povolené hodnoty'!$B$4,F167=6),G167+J167,"")</f>
        <v/>
      </c>
      <c r="W167" s="49" t="str">
        <f>IF(AND(E167&lt;&gt;'Povolené hodnoty'!$B$4,F167=7),G167+J167,"")</f>
        <v/>
      </c>
      <c r="X167" s="47" t="str">
        <f>IF(AND(E167&lt;&gt;'Povolené hodnoty'!$B$4,F167=10),H167+K167,"")</f>
        <v/>
      </c>
      <c r="Y167" s="48" t="str">
        <f>IF(AND(E167&lt;&gt;'Povolené hodnoty'!$B$4,F167=11),H167+K167,"")</f>
        <v/>
      </c>
      <c r="Z167" s="48" t="str">
        <f>IF(AND(E167&lt;&gt;'Povolené hodnoty'!$B$4,F167=12),H167+K167,"")</f>
        <v/>
      </c>
      <c r="AA167" s="49" t="str">
        <f>IF(AND(E167&lt;&gt;'Povolené hodnoty'!$B$4,F167=13),H167+K167,"")</f>
        <v/>
      </c>
      <c r="AC167" s="23" t="b">
        <f t="shared" si="21"/>
        <v>0</v>
      </c>
      <c r="AD167" s="23" t="b">
        <f t="shared" si="22"/>
        <v>0</v>
      </c>
      <c r="AE167" s="23" t="b">
        <f>AND(E167&lt;&gt;'Povolené hodnoty'!$B$6,OR(SUM(G167,J167)&lt;&gt;SUM(N167:O167,R167:W167),SUM(H167,K167)&lt;&gt;SUM(P167:Q167,X167:AA167),COUNT(G167:H167,J167:K167)&lt;&gt;COUNT(N167:AA167)))</f>
        <v>0</v>
      </c>
      <c r="AF167" s="23" t="b">
        <f>AND(E167='Povolené hodnoty'!$B$6,$AF$5)</f>
        <v>0</v>
      </c>
    </row>
    <row r="168" spans="1:32" x14ac:dyDescent="0.2">
      <c r="A168" s="85">
        <f t="shared" si="16"/>
        <v>163</v>
      </c>
      <c r="B168" s="89"/>
      <c r="C168" s="90"/>
      <c r="D168" s="79"/>
      <c r="E168" s="80"/>
      <c r="F168" s="81"/>
      <c r="G168" s="82"/>
      <c r="H168" s="83"/>
      <c r="I168" s="49">
        <f t="shared" si="20"/>
        <v>3625</v>
      </c>
      <c r="J168" s="162"/>
      <c r="K168" s="163"/>
      <c r="L168" s="164">
        <f t="shared" si="17"/>
        <v>10882</v>
      </c>
      <c r="M168" s="50">
        <f t="shared" si="18"/>
        <v>163</v>
      </c>
      <c r="N168" s="47" t="str">
        <f>IF(AND(E168='Povolené hodnoty'!$B$4,F168=2),G168+J168,"")</f>
        <v/>
      </c>
      <c r="O168" s="49" t="str">
        <f>IF(AND(E168='Povolené hodnoty'!$B$4,F168=1),G168+J168,"")</f>
        <v/>
      </c>
      <c r="P168" s="47" t="str">
        <f>IF(AND(E168='Povolené hodnoty'!$B$4,F168=10),H168+K168,"")</f>
        <v/>
      </c>
      <c r="Q168" s="49" t="str">
        <f>IF(AND(E168='Povolené hodnoty'!$B$4,F168=9),H168+K168,"")</f>
        <v/>
      </c>
      <c r="R168" s="47" t="str">
        <f>IF(AND(E168&lt;&gt;'Povolené hodnoty'!$B$4,F168=2),G168+J168,"")</f>
        <v/>
      </c>
      <c r="S168" s="48" t="str">
        <f>IF(AND(E168&lt;&gt;'Povolené hodnoty'!$B$4,F168=3),G168+J168,"")</f>
        <v/>
      </c>
      <c r="T168" s="48" t="str">
        <f>IF(AND(E168&lt;&gt;'Povolené hodnoty'!$B$4,F168=4),G168+J168,"")</f>
        <v/>
      </c>
      <c r="U168" s="48" t="str">
        <f>IF(AND(E168&lt;&gt;'Povolené hodnoty'!$B$4,OR(F168="5a",F168="5b")),G168-H168+J168-K168,"")</f>
        <v/>
      </c>
      <c r="V168" s="48" t="str">
        <f>IF(AND(E168&lt;&gt;'Povolené hodnoty'!$B$4,F168=6),G168+J168,"")</f>
        <v/>
      </c>
      <c r="W168" s="49" t="str">
        <f>IF(AND(E168&lt;&gt;'Povolené hodnoty'!$B$4,F168=7),G168+J168,"")</f>
        <v/>
      </c>
      <c r="X168" s="47" t="str">
        <f>IF(AND(E168&lt;&gt;'Povolené hodnoty'!$B$4,F168=10),H168+K168,"")</f>
        <v/>
      </c>
      <c r="Y168" s="48" t="str">
        <f>IF(AND(E168&lt;&gt;'Povolené hodnoty'!$B$4,F168=11),H168+K168,"")</f>
        <v/>
      </c>
      <c r="Z168" s="48" t="str">
        <f>IF(AND(E168&lt;&gt;'Povolené hodnoty'!$B$4,F168=12),H168+K168,"")</f>
        <v/>
      </c>
      <c r="AA168" s="49" t="str">
        <f>IF(AND(E168&lt;&gt;'Povolené hodnoty'!$B$4,F168=13),H168+K168,"")</f>
        <v/>
      </c>
      <c r="AC168" s="23" t="b">
        <f t="shared" si="21"/>
        <v>0</v>
      </c>
      <c r="AD168" s="23" t="b">
        <f t="shared" si="22"/>
        <v>0</v>
      </c>
      <c r="AE168" s="23" t="b">
        <f>AND(E168&lt;&gt;'Povolené hodnoty'!$B$6,OR(SUM(G168,J168)&lt;&gt;SUM(N168:O168,R168:W168),SUM(H168,K168)&lt;&gt;SUM(P168:Q168,X168:AA168),COUNT(G168:H168,J168:K168)&lt;&gt;COUNT(N168:AA168)))</f>
        <v>0</v>
      </c>
      <c r="AF168" s="23" t="b">
        <f>AND(E168='Povolené hodnoty'!$B$6,$AF$5)</f>
        <v>0</v>
      </c>
    </row>
    <row r="169" spans="1:32" x14ac:dyDescent="0.2">
      <c r="A169" s="85">
        <f t="shared" si="16"/>
        <v>164</v>
      </c>
      <c r="B169" s="89"/>
      <c r="C169" s="90"/>
      <c r="D169" s="79"/>
      <c r="E169" s="80"/>
      <c r="F169" s="81"/>
      <c r="G169" s="82"/>
      <c r="H169" s="83"/>
      <c r="I169" s="49">
        <f t="shared" si="20"/>
        <v>3625</v>
      </c>
      <c r="J169" s="162"/>
      <c r="K169" s="163"/>
      <c r="L169" s="164">
        <f t="shared" si="17"/>
        <v>10882</v>
      </c>
      <c r="M169" s="50">
        <f t="shared" si="18"/>
        <v>164</v>
      </c>
      <c r="N169" s="47" t="str">
        <f>IF(AND(E169='Povolené hodnoty'!$B$4,F169=2),G169+J169,"")</f>
        <v/>
      </c>
      <c r="O169" s="49" t="str">
        <f>IF(AND(E169='Povolené hodnoty'!$B$4,F169=1),G169+J169,"")</f>
        <v/>
      </c>
      <c r="P169" s="47" t="str">
        <f>IF(AND(E169='Povolené hodnoty'!$B$4,F169=10),H169+K169,"")</f>
        <v/>
      </c>
      <c r="Q169" s="49" t="str">
        <f>IF(AND(E169='Povolené hodnoty'!$B$4,F169=9),H169+K169,"")</f>
        <v/>
      </c>
      <c r="R169" s="47" t="str">
        <f>IF(AND(E169&lt;&gt;'Povolené hodnoty'!$B$4,F169=2),G169+J169,"")</f>
        <v/>
      </c>
      <c r="S169" s="48" t="str">
        <f>IF(AND(E169&lt;&gt;'Povolené hodnoty'!$B$4,F169=3),G169+J169,"")</f>
        <v/>
      </c>
      <c r="T169" s="48" t="str">
        <f>IF(AND(E169&lt;&gt;'Povolené hodnoty'!$B$4,F169=4),G169+J169,"")</f>
        <v/>
      </c>
      <c r="U169" s="48" t="str">
        <f>IF(AND(E169&lt;&gt;'Povolené hodnoty'!$B$4,OR(F169="5a",F169="5b")),G169-H169+J169-K169,"")</f>
        <v/>
      </c>
      <c r="V169" s="48" t="str">
        <f>IF(AND(E169&lt;&gt;'Povolené hodnoty'!$B$4,F169=6),G169+J169,"")</f>
        <v/>
      </c>
      <c r="W169" s="49" t="str">
        <f>IF(AND(E169&lt;&gt;'Povolené hodnoty'!$B$4,F169=7),G169+J169,"")</f>
        <v/>
      </c>
      <c r="X169" s="47" t="str">
        <f>IF(AND(E169&lt;&gt;'Povolené hodnoty'!$B$4,F169=10),H169+K169,"")</f>
        <v/>
      </c>
      <c r="Y169" s="48" t="str">
        <f>IF(AND(E169&lt;&gt;'Povolené hodnoty'!$B$4,F169=11),H169+K169,"")</f>
        <v/>
      </c>
      <c r="Z169" s="48" t="str">
        <f>IF(AND(E169&lt;&gt;'Povolené hodnoty'!$B$4,F169=12),H169+K169,"")</f>
        <v/>
      </c>
      <c r="AA169" s="49" t="str">
        <f>IF(AND(E169&lt;&gt;'Povolené hodnoty'!$B$4,F169=13),H169+K169,"")</f>
        <v/>
      </c>
      <c r="AC169" s="23" t="b">
        <f t="shared" si="21"/>
        <v>0</v>
      </c>
      <c r="AD169" s="23" t="b">
        <f t="shared" si="22"/>
        <v>0</v>
      </c>
      <c r="AE169" s="23" t="b">
        <f>AND(E169&lt;&gt;'Povolené hodnoty'!$B$6,OR(SUM(G169,J169)&lt;&gt;SUM(N169:O169,R169:W169),SUM(H169,K169)&lt;&gt;SUM(P169:Q169,X169:AA169),COUNT(G169:H169,J169:K169)&lt;&gt;COUNT(N169:AA169)))</f>
        <v>0</v>
      </c>
      <c r="AF169" s="23" t="b">
        <f>AND(E169='Povolené hodnoty'!$B$6,$AF$5)</f>
        <v>0</v>
      </c>
    </row>
    <row r="170" spans="1:32" x14ac:dyDescent="0.2">
      <c r="A170" s="85">
        <f t="shared" si="16"/>
        <v>165</v>
      </c>
      <c r="B170" s="89"/>
      <c r="C170" s="90"/>
      <c r="D170" s="79"/>
      <c r="E170" s="80"/>
      <c r="F170" s="81"/>
      <c r="G170" s="82"/>
      <c r="H170" s="83"/>
      <c r="I170" s="49">
        <f t="shared" si="20"/>
        <v>3625</v>
      </c>
      <c r="J170" s="162"/>
      <c r="K170" s="163"/>
      <c r="L170" s="164">
        <f t="shared" si="17"/>
        <v>10882</v>
      </c>
      <c r="M170" s="50">
        <f t="shared" si="18"/>
        <v>165</v>
      </c>
      <c r="N170" s="47" t="str">
        <f>IF(AND(E170='Povolené hodnoty'!$B$4,F170=2),G170+J170,"")</f>
        <v/>
      </c>
      <c r="O170" s="49" t="str">
        <f>IF(AND(E170='Povolené hodnoty'!$B$4,F170=1),G170+J170,"")</f>
        <v/>
      </c>
      <c r="P170" s="47" t="str">
        <f>IF(AND(E170='Povolené hodnoty'!$B$4,F170=10),H170+K170,"")</f>
        <v/>
      </c>
      <c r="Q170" s="49" t="str">
        <f>IF(AND(E170='Povolené hodnoty'!$B$4,F170=9),H170+K170,"")</f>
        <v/>
      </c>
      <c r="R170" s="47" t="str">
        <f>IF(AND(E170&lt;&gt;'Povolené hodnoty'!$B$4,F170=2),G170+J170,"")</f>
        <v/>
      </c>
      <c r="S170" s="48" t="str">
        <f>IF(AND(E170&lt;&gt;'Povolené hodnoty'!$B$4,F170=3),G170+J170,"")</f>
        <v/>
      </c>
      <c r="T170" s="48" t="str">
        <f>IF(AND(E170&lt;&gt;'Povolené hodnoty'!$B$4,F170=4),G170+J170,"")</f>
        <v/>
      </c>
      <c r="U170" s="48" t="str">
        <f>IF(AND(E170&lt;&gt;'Povolené hodnoty'!$B$4,OR(F170="5a",F170="5b")),G170-H170+J170-K170,"")</f>
        <v/>
      </c>
      <c r="V170" s="48" t="str">
        <f>IF(AND(E170&lt;&gt;'Povolené hodnoty'!$B$4,F170=6),G170+J170,"")</f>
        <v/>
      </c>
      <c r="W170" s="49" t="str">
        <f>IF(AND(E170&lt;&gt;'Povolené hodnoty'!$B$4,F170=7),G170+J170,"")</f>
        <v/>
      </c>
      <c r="X170" s="47" t="str">
        <f>IF(AND(E170&lt;&gt;'Povolené hodnoty'!$B$4,F170=10),H170+K170,"")</f>
        <v/>
      </c>
      <c r="Y170" s="48" t="str">
        <f>IF(AND(E170&lt;&gt;'Povolené hodnoty'!$B$4,F170=11),H170+K170,"")</f>
        <v/>
      </c>
      <c r="Z170" s="48" t="str">
        <f>IF(AND(E170&lt;&gt;'Povolené hodnoty'!$B$4,F170=12),H170+K170,"")</f>
        <v/>
      </c>
      <c r="AA170" s="49" t="str">
        <f>IF(AND(E170&lt;&gt;'Povolené hodnoty'!$B$4,F170=13),H170+K170,"")</f>
        <v/>
      </c>
      <c r="AC170" s="23" t="b">
        <f t="shared" si="21"/>
        <v>0</v>
      </c>
      <c r="AD170" s="23" t="b">
        <f t="shared" si="22"/>
        <v>0</v>
      </c>
      <c r="AE170" s="23" t="b">
        <f>AND(E170&lt;&gt;'Povolené hodnoty'!$B$6,OR(SUM(G170,J170)&lt;&gt;SUM(N170:O170,R170:W170),SUM(H170,K170)&lt;&gt;SUM(P170:Q170,X170:AA170),COUNT(G170:H170,J170:K170)&lt;&gt;COUNT(N170:AA170)))</f>
        <v>0</v>
      </c>
      <c r="AF170" s="23" t="b">
        <f>AND(E170='Povolené hodnoty'!$B$6,$AF$5)</f>
        <v>0</v>
      </c>
    </row>
    <row r="171" spans="1:32" x14ac:dyDescent="0.2">
      <c r="A171" s="85">
        <f t="shared" si="16"/>
        <v>166</v>
      </c>
      <c r="B171" s="89"/>
      <c r="C171" s="90"/>
      <c r="D171" s="79"/>
      <c r="E171" s="80"/>
      <c r="F171" s="81"/>
      <c r="G171" s="82"/>
      <c r="H171" s="83"/>
      <c r="I171" s="49">
        <f t="shared" si="20"/>
        <v>3625</v>
      </c>
      <c r="J171" s="162"/>
      <c r="K171" s="163"/>
      <c r="L171" s="164">
        <f t="shared" si="17"/>
        <v>10882</v>
      </c>
      <c r="M171" s="50">
        <f t="shared" si="18"/>
        <v>166</v>
      </c>
      <c r="N171" s="47" t="str">
        <f>IF(AND(E171='Povolené hodnoty'!$B$4,F171=2),G171+J171,"")</f>
        <v/>
      </c>
      <c r="O171" s="49" t="str">
        <f>IF(AND(E171='Povolené hodnoty'!$B$4,F171=1),G171+J171,"")</f>
        <v/>
      </c>
      <c r="P171" s="47" t="str">
        <f>IF(AND(E171='Povolené hodnoty'!$B$4,F171=10),H171+K171,"")</f>
        <v/>
      </c>
      <c r="Q171" s="49" t="str">
        <f>IF(AND(E171='Povolené hodnoty'!$B$4,F171=9),H171+K171,"")</f>
        <v/>
      </c>
      <c r="R171" s="47" t="str">
        <f>IF(AND(E171&lt;&gt;'Povolené hodnoty'!$B$4,F171=2),G171+J171,"")</f>
        <v/>
      </c>
      <c r="S171" s="48" t="str">
        <f>IF(AND(E171&lt;&gt;'Povolené hodnoty'!$B$4,F171=3),G171+J171,"")</f>
        <v/>
      </c>
      <c r="T171" s="48" t="str">
        <f>IF(AND(E171&lt;&gt;'Povolené hodnoty'!$B$4,F171=4),G171+J171,"")</f>
        <v/>
      </c>
      <c r="U171" s="48" t="str">
        <f>IF(AND(E171&lt;&gt;'Povolené hodnoty'!$B$4,OR(F171="5a",F171="5b")),G171-H171+J171-K171,"")</f>
        <v/>
      </c>
      <c r="V171" s="48" t="str">
        <f>IF(AND(E171&lt;&gt;'Povolené hodnoty'!$B$4,F171=6),G171+J171,"")</f>
        <v/>
      </c>
      <c r="W171" s="49" t="str">
        <f>IF(AND(E171&lt;&gt;'Povolené hodnoty'!$B$4,F171=7),G171+J171,"")</f>
        <v/>
      </c>
      <c r="X171" s="47" t="str">
        <f>IF(AND(E171&lt;&gt;'Povolené hodnoty'!$B$4,F171=10),H171+K171,"")</f>
        <v/>
      </c>
      <c r="Y171" s="48" t="str">
        <f>IF(AND(E171&lt;&gt;'Povolené hodnoty'!$B$4,F171=11),H171+K171,"")</f>
        <v/>
      </c>
      <c r="Z171" s="48" t="str">
        <f>IF(AND(E171&lt;&gt;'Povolené hodnoty'!$B$4,F171=12),H171+K171,"")</f>
        <v/>
      </c>
      <c r="AA171" s="49" t="str">
        <f>IF(AND(E171&lt;&gt;'Povolené hodnoty'!$B$4,F171=13),H171+K171,"")</f>
        <v/>
      </c>
      <c r="AC171" s="23" t="b">
        <f t="shared" si="21"/>
        <v>0</v>
      </c>
      <c r="AD171" s="23" t="b">
        <f t="shared" si="22"/>
        <v>0</v>
      </c>
      <c r="AE171" s="23" t="b">
        <f>AND(E171&lt;&gt;'Povolené hodnoty'!$B$6,OR(SUM(G171,J171)&lt;&gt;SUM(N171:O171,R171:W171),SUM(H171,K171)&lt;&gt;SUM(P171:Q171,X171:AA171),COUNT(G171:H171,J171:K171)&lt;&gt;COUNT(N171:AA171)))</f>
        <v>0</v>
      </c>
      <c r="AF171" s="23" t="b">
        <f>AND(E171='Povolené hodnoty'!$B$6,$AF$5)</f>
        <v>0</v>
      </c>
    </row>
    <row r="172" spans="1:32" x14ac:dyDescent="0.2">
      <c r="A172" s="85">
        <f t="shared" si="16"/>
        <v>167</v>
      </c>
      <c r="B172" s="89"/>
      <c r="C172" s="90"/>
      <c r="D172" s="79"/>
      <c r="E172" s="80"/>
      <c r="F172" s="81"/>
      <c r="G172" s="82"/>
      <c r="H172" s="83"/>
      <c r="I172" s="49">
        <f t="shared" si="20"/>
        <v>3625</v>
      </c>
      <c r="J172" s="162"/>
      <c r="K172" s="163"/>
      <c r="L172" s="164">
        <f t="shared" si="17"/>
        <v>10882</v>
      </c>
      <c r="M172" s="50">
        <f t="shared" si="18"/>
        <v>167</v>
      </c>
      <c r="N172" s="47" t="str">
        <f>IF(AND(E172='Povolené hodnoty'!$B$4,F172=2),G172+J172,"")</f>
        <v/>
      </c>
      <c r="O172" s="49" t="str">
        <f>IF(AND(E172='Povolené hodnoty'!$B$4,F172=1),G172+J172,"")</f>
        <v/>
      </c>
      <c r="P172" s="47" t="str">
        <f>IF(AND(E172='Povolené hodnoty'!$B$4,F172=10),H172+K172,"")</f>
        <v/>
      </c>
      <c r="Q172" s="49" t="str">
        <f>IF(AND(E172='Povolené hodnoty'!$B$4,F172=9),H172+K172,"")</f>
        <v/>
      </c>
      <c r="R172" s="47" t="str">
        <f>IF(AND(E172&lt;&gt;'Povolené hodnoty'!$B$4,F172=2),G172+J172,"")</f>
        <v/>
      </c>
      <c r="S172" s="48" t="str">
        <f>IF(AND(E172&lt;&gt;'Povolené hodnoty'!$B$4,F172=3),G172+J172,"")</f>
        <v/>
      </c>
      <c r="T172" s="48" t="str">
        <f>IF(AND(E172&lt;&gt;'Povolené hodnoty'!$B$4,F172=4),G172+J172,"")</f>
        <v/>
      </c>
      <c r="U172" s="48" t="str">
        <f>IF(AND(E172&lt;&gt;'Povolené hodnoty'!$B$4,OR(F172="5a",F172="5b")),G172-H172+J172-K172,"")</f>
        <v/>
      </c>
      <c r="V172" s="48" t="str">
        <f>IF(AND(E172&lt;&gt;'Povolené hodnoty'!$B$4,F172=6),G172+J172,"")</f>
        <v/>
      </c>
      <c r="W172" s="49" t="str">
        <f>IF(AND(E172&lt;&gt;'Povolené hodnoty'!$B$4,F172=7),G172+J172,"")</f>
        <v/>
      </c>
      <c r="X172" s="47" t="str">
        <f>IF(AND(E172&lt;&gt;'Povolené hodnoty'!$B$4,F172=10),H172+K172,"")</f>
        <v/>
      </c>
      <c r="Y172" s="48" t="str">
        <f>IF(AND(E172&lt;&gt;'Povolené hodnoty'!$B$4,F172=11),H172+K172,"")</f>
        <v/>
      </c>
      <c r="Z172" s="48" t="str">
        <f>IF(AND(E172&lt;&gt;'Povolené hodnoty'!$B$4,F172=12),H172+K172,"")</f>
        <v/>
      </c>
      <c r="AA172" s="49" t="str">
        <f>IF(AND(E172&lt;&gt;'Povolené hodnoty'!$B$4,F172=13),H172+K172,"")</f>
        <v/>
      </c>
      <c r="AC172" s="23" t="b">
        <f t="shared" si="21"/>
        <v>0</v>
      </c>
      <c r="AD172" s="23" t="b">
        <f t="shared" si="22"/>
        <v>0</v>
      </c>
      <c r="AE172" s="23" t="b">
        <f>AND(E172&lt;&gt;'Povolené hodnoty'!$B$6,OR(SUM(G172,J172)&lt;&gt;SUM(N172:O172,R172:W172),SUM(H172,K172)&lt;&gt;SUM(P172:Q172,X172:AA172),COUNT(G172:H172,J172:K172)&lt;&gt;COUNT(N172:AA172)))</f>
        <v>0</v>
      </c>
      <c r="AF172" s="23" t="b">
        <f>AND(E172='Povolené hodnoty'!$B$6,$AF$5)</f>
        <v>0</v>
      </c>
    </row>
    <row r="173" spans="1:32" x14ac:dyDescent="0.2">
      <c r="A173" s="85">
        <f t="shared" ref="A173:A214" si="23">A172+1</f>
        <v>168</v>
      </c>
      <c r="B173" s="89"/>
      <c r="C173" s="90"/>
      <c r="D173" s="79"/>
      <c r="E173" s="80"/>
      <c r="F173" s="81"/>
      <c r="G173" s="82"/>
      <c r="H173" s="83"/>
      <c r="I173" s="49">
        <f t="shared" si="20"/>
        <v>3625</v>
      </c>
      <c r="J173" s="162"/>
      <c r="K173" s="163"/>
      <c r="L173" s="164">
        <f t="shared" ref="L173:L214" si="24">L172+J173-K173</f>
        <v>10882</v>
      </c>
      <c r="M173" s="50">
        <f t="shared" ref="M173:M214" si="25">A173</f>
        <v>168</v>
      </c>
      <c r="N173" s="47" t="str">
        <f>IF(AND(E173='Povolené hodnoty'!$B$4,F173=2),G173+J173,"")</f>
        <v/>
      </c>
      <c r="O173" s="49" t="str">
        <f>IF(AND(E173='Povolené hodnoty'!$B$4,F173=1),G173+J173,"")</f>
        <v/>
      </c>
      <c r="P173" s="47" t="str">
        <f>IF(AND(E173='Povolené hodnoty'!$B$4,F173=10),H173+K173,"")</f>
        <v/>
      </c>
      <c r="Q173" s="49" t="str">
        <f>IF(AND(E173='Povolené hodnoty'!$B$4,F173=9),H173+K173,"")</f>
        <v/>
      </c>
      <c r="R173" s="47" t="str">
        <f>IF(AND(E173&lt;&gt;'Povolené hodnoty'!$B$4,F173=2),G173+J173,"")</f>
        <v/>
      </c>
      <c r="S173" s="48" t="str">
        <f>IF(AND(E173&lt;&gt;'Povolené hodnoty'!$B$4,F173=3),G173+J173,"")</f>
        <v/>
      </c>
      <c r="T173" s="48" t="str">
        <f>IF(AND(E173&lt;&gt;'Povolené hodnoty'!$B$4,F173=4),G173+J173,"")</f>
        <v/>
      </c>
      <c r="U173" s="48" t="str">
        <f>IF(AND(E173&lt;&gt;'Povolené hodnoty'!$B$4,OR(F173="5a",F173="5b")),G173-H173+J173-K173,"")</f>
        <v/>
      </c>
      <c r="V173" s="48" t="str">
        <f>IF(AND(E173&lt;&gt;'Povolené hodnoty'!$B$4,F173=6),G173+J173,"")</f>
        <v/>
      </c>
      <c r="W173" s="49" t="str">
        <f>IF(AND(E173&lt;&gt;'Povolené hodnoty'!$B$4,F173=7),G173+J173,"")</f>
        <v/>
      </c>
      <c r="X173" s="47" t="str">
        <f>IF(AND(E173&lt;&gt;'Povolené hodnoty'!$B$4,F173=10),H173+K173,"")</f>
        <v/>
      </c>
      <c r="Y173" s="48" t="str">
        <f>IF(AND(E173&lt;&gt;'Povolené hodnoty'!$B$4,F173=11),H173+K173,"")</f>
        <v/>
      </c>
      <c r="Z173" s="48" t="str">
        <f>IF(AND(E173&lt;&gt;'Povolené hodnoty'!$B$4,F173=12),H173+K173,"")</f>
        <v/>
      </c>
      <c r="AA173" s="49" t="str">
        <f>IF(AND(E173&lt;&gt;'Povolené hodnoty'!$B$4,F173=13),H173+K173,"")</f>
        <v/>
      </c>
      <c r="AC173" s="23" t="b">
        <f t="shared" si="21"/>
        <v>0</v>
      </c>
      <c r="AD173" s="23" t="b">
        <f t="shared" si="22"/>
        <v>0</v>
      </c>
      <c r="AE173" s="23" t="b">
        <f>AND(E173&lt;&gt;'Povolené hodnoty'!$B$6,OR(SUM(G173,J173)&lt;&gt;SUM(N173:O173,R173:W173),SUM(H173,K173)&lt;&gt;SUM(P173:Q173,X173:AA173),COUNT(G173:H173,J173:K173)&lt;&gt;COUNT(N173:AA173)))</f>
        <v>0</v>
      </c>
      <c r="AF173" s="23" t="b">
        <f>AND(E173='Povolené hodnoty'!$B$6,$AF$5)</f>
        <v>0</v>
      </c>
    </row>
    <row r="174" spans="1:32" x14ac:dyDescent="0.2">
      <c r="A174" s="85">
        <f t="shared" si="23"/>
        <v>169</v>
      </c>
      <c r="B174" s="89"/>
      <c r="C174" s="90"/>
      <c r="D174" s="79"/>
      <c r="E174" s="80"/>
      <c r="F174" s="81"/>
      <c r="G174" s="82"/>
      <c r="H174" s="83"/>
      <c r="I174" s="49">
        <f t="shared" si="20"/>
        <v>3625</v>
      </c>
      <c r="J174" s="162"/>
      <c r="K174" s="163"/>
      <c r="L174" s="164">
        <f t="shared" si="24"/>
        <v>10882</v>
      </c>
      <c r="M174" s="50">
        <f t="shared" si="25"/>
        <v>169</v>
      </c>
      <c r="N174" s="47" t="str">
        <f>IF(AND(E174='Povolené hodnoty'!$B$4,F174=2),G174+J174,"")</f>
        <v/>
      </c>
      <c r="O174" s="49" t="str">
        <f>IF(AND(E174='Povolené hodnoty'!$B$4,F174=1),G174+J174,"")</f>
        <v/>
      </c>
      <c r="P174" s="47" t="str">
        <f>IF(AND(E174='Povolené hodnoty'!$B$4,F174=10),H174+K174,"")</f>
        <v/>
      </c>
      <c r="Q174" s="49" t="str">
        <f>IF(AND(E174='Povolené hodnoty'!$B$4,F174=9),H174+K174,"")</f>
        <v/>
      </c>
      <c r="R174" s="47" t="str">
        <f>IF(AND(E174&lt;&gt;'Povolené hodnoty'!$B$4,F174=2),G174+J174,"")</f>
        <v/>
      </c>
      <c r="S174" s="48" t="str">
        <f>IF(AND(E174&lt;&gt;'Povolené hodnoty'!$B$4,F174=3),G174+J174,"")</f>
        <v/>
      </c>
      <c r="T174" s="48" t="str">
        <f>IF(AND(E174&lt;&gt;'Povolené hodnoty'!$B$4,F174=4),G174+J174,"")</f>
        <v/>
      </c>
      <c r="U174" s="48" t="str">
        <f>IF(AND(E174&lt;&gt;'Povolené hodnoty'!$B$4,OR(F174="5a",F174="5b")),G174-H174+J174-K174,"")</f>
        <v/>
      </c>
      <c r="V174" s="48" t="str">
        <f>IF(AND(E174&lt;&gt;'Povolené hodnoty'!$B$4,F174=6),G174+J174,"")</f>
        <v/>
      </c>
      <c r="W174" s="49" t="str">
        <f>IF(AND(E174&lt;&gt;'Povolené hodnoty'!$B$4,F174=7),G174+J174,"")</f>
        <v/>
      </c>
      <c r="X174" s="47" t="str">
        <f>IF(AND(E174&lt;&gt;'Povolené hodnoty'!$B$4,F174=10),H174+K174,"")</f>
        <v/>
      </c>
      <c r="Y174" s="48" t="str">
        <f>IF(AND(E174&lt;&gt;'Povolené hodnoty'!$B$4,F174=11),H174+K174,"")</f>
        <v/>
      </c>
      <c r="Z174" s="48" t="str">
        <f>IF(AND(E174&lt;&gt;'Povolené hodnoty'!$B$4,F174=12),H174+K174,"")</f>
        <v/>
      </c>
      <c r="AA174" s="49" t="str">
        <f>IF(AND(E174&lt;&gt;'Povolené hodnoty'!$B$4,F174=13),H174+K174,"")</f>
        <v/>
      </c>
      <c r="AC174" s="23" t="b">
        <f t="shared" si="21"/>
        <v>0</v>
      </c>
      <c r="AD174" s="23" t="b">
        <f t="shared" si="22"/>
        <v>0</v>
      </c>
      <c r="AE174" s="23" t="b">
        <f>AND(E174&lt;&gt;'Povolené hodnoty'!$B$6,OR(SUM(G174,J174)&lt;&gt;SUM(N174:O174,R174:W174),SUM(H174,K174)&lt;&gt;SUM(P174:Q174,X174:AA174),COUNT(G174:H174,J174:K174)&lt;&gt;COUNT(N174:AA174)))</f>
        <v>0</v>
      </c>
      <c r="AF174" s="23" t="b">
        <f>AND(E174='Povolené hodnoty'!$B$6,$AF$5)</f>
        <v>0</v>
      </c>
    </row>
    <row r="175" spans="1:32" x14ac:dyDescent="0.2">
      <c r="A175" s="85">
        <f t="shared" si="23"/>
        <v>170</v>
      </c>
      <c r="B175" s="89"/>
      <c r="C175" s="90"/>
      <c r="D175" s="79"/>
      <c r="E175" s="80"/>
      <c r="F175" s="81"/>
      <c r="G175" s="82"/>
      <c r="H175" s="83"/>
      <c r="I175" s="49">
        <f t="shared" si="20"/>
        <v>3625</v>
      </c>
      <c r="J175" s="162"/>
      <c r="K175" s="163"/>
      <c r="L175" s="164">
        <f t="shared" si="24"/>
        <v>10882</v>
      </c>
      <c r="M175" s="50">
        <f t="shared" si="25"/>
        <v>170</v>
      </c>
      <c r="N175" s="47" t="str">
        <f>IF(AND(E175='Povolené hodnoty'!$B$4,F175=2),G175+J175,"")</f>
        <v/>
      </c>
      <c r="O175" s="49" t="str">
        <f>IF(AND(E175='Povolené hodnoty'!$B$4,F175=1),G175+J175,"")</f>
        <v/>
      </c>
      <c r="P175" s="47" t="str">
        <f>IF(AND(E175='Povolené hodnoty'!$B$4,F175=10),H175+K175,"")</f>
        <v/>
      </c>
      <c r="Q175" s="49" t="str">
        <f>IF(AND(E175='Povolené hodnoty'!$B$4,F175=9),H175+K175,"")</f>
        <v/>
      </c>
      <c r="R175" s="47" t="str">
        <f>IF(AND(E175&lt;&gt;'Povolené hodnoty'!$B$4,F175=2),G175+J175,"")</f>
        <v/>
      </c>
      <c r="S175" s="48" t="str">
        <f>IF(AND(E175&lt;&gt;'Povolené hodnoty'!$B$4,F175=3),G175+J175,"")</f>
        <v/>
      </c>
      <c r="T175" s="48" t="str">
        <f>IF(AND(E175&lt;&gt;'Povolené hodnoty'!$B$4,F175=4),G175+J175,"")</f>
        <v/>
      </c>
      <c r="U175" s="48" t="str">
        <f>IF(AND(E175&lt;&gt;'Povolené hodnoty'!$B$4,OR(F175="5a",F175="5b")),G175-H175+J175-K175,"")</f>
        <v/>
      </c>
      <c r="V175" s="48" t="str">
        <f>IF(AND(E175&lt;&gt;'Povolené hodnoty'!$B$4,F175=6),G175+J175,"")</f>
        <v/>
      </c>
      <c r="W175" s="49" t="str">
        <f>IF(AND(E175&lt;&gt;'Povolené hodnoty'!$B$4,F175=7),G175+J175,"")</f>
        <v/>
      </c>
      <c r="X175" s="47" t="str">
        <f>IF(AND(E175&lt;&gt;'Povolené hodnoty'!$B$4,F175=10),H175+K175,"")</f>
        <v/>
      </c>
      <c r="Y175" s="48" t="str">
        <f>IF(AND(E175&lt;&gt;'Povolené hodnoty'!$B$4,F175=11),H175+K175,"")</f>
        <v/>
      </c>
      <c r="Z175" s="48" t="str">
        <f>IF(AND(E175&lt;&gt;'Povolené hodnoty'!$B$4,F175=12),H175+K175,"")</f>
        <v/>
      </c>
      <c r="AA175" s="49" t="str">
        <f>IF(AND(E175&lt;&gt;'Povolené hodnoty'!$B$4,F175=13),H175+K175,"")</f>
        <v/>
      </c>
      <c r="AC175" s="23" t="b">
        <f t="shared" si="21"/>
        <v>0</v>
      </c>
      <c r="AD175" s="23" t="b">
        <f t="shared" si="22"/>
        <v>0</v>
      </c>
      <c r="AE175" s="23" t="b">
        <f>AND(E175&lt;&gt;'Povolené hodnoty'!$B$6,OR(SUM(G175,J175)&lt;&gt;SUM(N175:O175,R175:W175),SUM(H175,K175)&lt;&gt;SUM(P175:Q175,X175:AA175),COUNT(G175:H175,J175:K175)&lt;&gt;COUNT(N175:AA175)))</f>
        <v>0</v>
      </c>
      <c r="AF175" s="23" t="b">
        <f>AND(E175='Povolené hodnoty'!$B$6,$AF$5)</f>
        <v>0</v>
      </c>
    </row>
    <row r="176" spans="1:32" x14ac:dyDescent="0.2">
      <c r="A176" s="85">
        <f t="shared" si="23"/>
        <v>171</v>
      </c>
      <c r="B176" s="89"/>
      <c r="C176" s="90"/>
      <c r="D176" s="79"/>
      <c r="E176" s="80"/>
      <c r="F176" s="81"/>
      <c r="G176" s="82"/>
      <c r="H176" s="83"/>
      <c r="I176" s="49">
        <f t="shared" si="20"/>
        <v>3625</v>
      </c>
      <c r="J176" s="162"/>
      <c r="K176" s="163"/>
      <c r="L176" s="164">
        <f t="shared" si="24"/>
        <v>10882</v>
      </c>
      <c r="M176" s="50">
        <f t="shared" si="25"/>
        <v>171</v>
      </c>
      <c r="N176" s="47" t="str">
        <f>IF(AND(E176='Povolené hodnoty'!$B$4,F176=2),G176+J176,"")</f>
        <v/>
      </c>
      <c r="O176" s="49" t="str">
        <f>IF(AND(E176='Povolené hodnoty'!$B$4,F176=1),G176+J176,"")</f>
        <v/>
      </c>
      <c r="P176" s="47" t="str">
        <f>IF(AND(E176='Povolené hodnoty'!$B$4,F176=10),H176+K176,"")</f>
        <v/>
      </c>
      <c r="Q176" s="49" t="str">
        <f>IF(AND(E176='Povolené hodnoty'!$B$4,F176=9),H176+K176,"")</f>
        <v/>
      </c>
      <c r="R176" s="47" t="str">
        <f>IF(AND(E176&lt;&gt;'Povolené hodnoty'!$B$4,F176=2),G176+J176,"")</f>
        <v/>
      </c>
      <c r="S176" s="48" t="str">
        <f>IF(AND(E176&lt;&gt;'Povolené hodnoty'!$B$4,F176=3),G176+J176,"")</f>
        <v/>
      </c>
      <c r="T176" s="48" t="str">
        <f>IF(AND(E176&lt;&gt;'Povolené hodnoty'!$B$4,F176=4),G176+J176,"")</f>
        <v/>
      </c>
      <c r="U176" s="48" t="str">
        <f>IF(AND(E176&lt;&gt;'Povolené hodnoty'!$B$4,OR(F176="5a",F176="5b")),G176-H176+J176-K176,"")</f>
        <v/>
      </c>
      <c r="V176" s="48" t="str">
        <f>IF(AND(E176&lt;&gt;'Povolené hodnoty'!$B$4,F176=6),G176+J176,"")</f>
        <v/>
      </c>
      <c r="W176" s="49" t="str">
        <f>IF(AND(E176&lt;&gt;'Povolené hodnoty'!$B$4,F176=7),G176+J176,"")</f>
        <v/>
      </c>
      <c r="X176" s="47" t="str">
        <f>IF(AND(E176&lt;&gt;'Povolené hodnoty'!$B$4,F176=10),H176+K176,"")</f>
        <v/>
      </c>
      <c r="Y176" s="48" t="str">
        <f>IF(AND(E176&lt;&gt;'Povolené hodnoty'!$B$4,F176=11),H176+K176,"")</f>
        <v/>
      </c>
      <c r="Z176" s="48" t="str">
        <f>IF(AND(E176&lt;&gt;'Povolené hodnoty'!$B$4,F176=12),H176+K176,"")</f>
        <v/>
      </c>
      <c r="AA176" s="49" t="str">
        <f>IF(AND(E176&lt;&gt;'Povolené hodnoty'!$B$4,F176=13),H176+K176,"")</f>
        <v/>
      </c>
      <c r="AC176" s="23" t="b">
        <f t="shared" si="21"/>
        <v>0</v>
      </c>
      <c r="AD176" s="23" t="b">
        <f t="shared" si="22"/>
        <v>0</v>
      </c>
      <c r="AE176" s="23" t="b">
        <f>AND(E176&lt;&gt;'Povolené hodnoty'!$B$6,OR(SUM(G176,J176)&lt;&gt;SUM(N176:O176,R176:W176),SUM(H176,K176)&lt;&gt;SUM(P176:Q176,X176:AA176),COUNT(G176:H176,J176:K176)&lt;&gt;COUNT(N176:AA176)))</f>
        <v>0</v>
      </c>
      <c r="AF176" s="23" t="b">
        <f>AND(E176='Povolené hodnoty'!$B$6,$AF$5)</f>
        <v>0</v>
      </c>
    </row>
    <row r="177" spans="1:32" x14ac:dyDescent="0.2">
      <c r="A177" s="85">
        <f t="shared" si="23"/>
        <v>172</v>
      </c>
      <c r="B177" s="89"/>
      <c r="C177" s="90"/>
      <c r="D177" s="79"/>
      <c r="E177" s="80"/>
      <c r="F177" s="81"/>
      <c r="G177" s="82"/>
      <c r="H177" s="83"/>
      <c r="I177" s="49">
        <f t="shared" si="20"/>
        <v>3625</v>
      </c>
      <c r="J177" s="162"/>
      <c r="K177" s="163"/>
      <c r="L177" s="164">
        <f t="shared" si="24"/>
        <v>10882</v>
      </c>
      <c r="M177" s="50">
        <f t="shared" si="25"/>
        <v>172</v>
      </c>
      <c r="N177" s="47" t="str">
        <f>IF(AND(E177='Povolené hodnoty'!$B$4,F177=2),G177+J177,"")</f>
        <v/>
      </c>
      <c r="O177" s="49" t="str">
        <f>IF(AND(E177='Povolené hodnoty'!$B$4,F177=1),G177+J177,"")</f>
        <v/>
      </c>
      <c r="P177" s="47" t="str">
        <f>IF(AND(E177='Povolené hodnoty'!$B$4,F177=10),H177+K177,"")</f>
        <v/>
      </c>
      <c r="Q177" s="49" t="str">
        <f>IF(AND(E177='Povolené hodnoty'!$B$4,F177=9),H177+K177,"")</f>
        <v/>
      </c>
      <c r="R177" s="47" t="str">
        <f>IF(AND(E177&lt;&gt;'Povolené hodnoty'!$B$4,F177=2),G177+J177,"")</f>
        <v/>
      </c>
      <c r="S177" s="48" t="str">
        <f>IF(AND(E177&lt;&gt;'Povolené hodnoty'!$B$4,F177=3),G177+J177,"")</f>
        <v/>
      </c>
      <c r="T177" s="48" t="str">
        <f>IF(AND(E177&lt;&gt;'Povolené hodnoty'!$B$4,F177=4),G177+J177,"")</f>
        <v/>
      </c>
      <c r="U177" s="48" t="str">
        <f>IF(AND(E177&lt;&gt;'Povolené hodnoty'!$B$4,OR(F177="5a",F177="5b")),G177-H177+J177-K177,"")</f>
        <v/>
      </c>
      <c r="V177" s="48" t="str">
        <f>IF(AND(E177&lt;&gt;'Povolené hodnoty'!$B$4,F177=6),G177+J177,"")</f>
        <v/>
      </c>
      <c r="W177" s="49" t="str">
        <f>IF(AND(E177&lt;&gt;'Povolené hodnoty'!$B$4,F177=7),G177+J177,"")</f>
        <v/>
      </c>
      <c r="X177" s="47" t="str">
        <f>IF(AND(E177&lt;&gt;'Povolené hodnoty'!$B$4,F177=10),H177+K177,"")</f>
        <v/>
      </c>
      <c r="Y177" s="48" t="str">
        <f>IF(AND(E177&lt;&gt;'Povolené hodnoty'!$B$4,F177=11),H177+K177,"")</f>
        <v/>
      </c>
      <c r="Z177" s="48" t="str">
        <f>IF(AND(E177&lt;&gt;'Povolené hodnoty'!$B$4,F177=12),H177+K177,"")</f>
        <v/>
      </c>
      <c r="AA177" s="49" t="str">
        <f>IF(AND(E177&lt;&gt;'Povolené hodnoty'!$B$4,F177=13),H177+K177,"")</f>
        <v/>
      </c>
      <c r="AC177" s="23" t="b">
        <f t="shared" si="21"/>
        <v>0</v>
      </c>
      <c r="AD177" s="23" t="b">
        <f t="shared" si="22"/>
        <v>0</v>
      </c>
      <c r="AE177" s="23" t="b">
        <f>AND(E177&lt;&gt;'Povolené hodnoty'!$B$6,OR(SUM(G177,J177)&lt;&gt;SUM(N177:O177,R177:W177),SUM(H177,K177)&lt;&gt;SUM(P177:Q177,X177:AA177),COUNT(G177:H177,J177:K177)&lt;&gt;COUNT(N177:AA177)))</f>
        <v>0</v>
      </c>
      <c r="AF177" s="23" t="b">
        <f>AND(E177='Povolené hodnoty'!$B$6,$AF$5)</f>
        <v>0</v>
      </c>
    </row>
    <row r="178" spans="1:32" x14ac:dyDescent="0.2">
      <c r="A178" s="85">
        <f t="shared" si="23"/>
        <v>173</v>
      </c>
      <c r="B178" s="89"/>
      <c r="C178" s="90"/>
      <c r="D178" s="79"/>
      <c r="E178" s="80"/>
      <c r="F178" s="81"/>
      <c r="G178" s="82"/>
      <c r="H178" s="83"/>
      <c r="I178" s="49">
        <f t="shared" ref="I178:I214" si="26">I177+G178-H178</f>
        <v>3625</v>
      </c>
      <c r="J178" s="162"/>
      <c r="K178" s="163"/>
      <c r="L178" s="164">
        <f t="shared" si="24"/>
        <v>10882</v>
      </c>
      <c r="M178" s="50">
        <f t="shared" si="25"/>
        <v>173</v>
      </c>
      <c r="N178" s="47" t="str">
        <f>IF(AND(E178='Povolené hodnoty'!$B$4,F178=2),G178+J178,"")</f>
        <v/>
      </c>
      <c r="O178" s="49" t="str">
        <f>IF(AND(E178='Povolené hodnoty'!$B$4,F178=1),G178+J178,"")</f>
        <v/>
      </c>
      <c r="P178" s="47" t="str">
        <f>IF(AND(E178='Povolené hodnoty'!$B$4,F178=10),H178+K178,"")</f>
        <v/>
      </c>
      <c r="Q178" s="49" t="str">
        <f>IF(AND(E178='Povolené hodnoty'!$B$4,F178=9),H178+K178,"")</f>
        <v/>
      </c>
      <c r="R178" s="47" t="str">
        <f>IF(AND(E178&lt;&gt;'Povolené hodnoty'!$B$4,F178=2),G178+J178,"")</f>
        <v/>
      </c>
      <c r="S178" s="48" t="str">
        <f>IF(AND(E178&lt;&gt;'Povolené hodnoty'!$B$4,F178=3),G178+J178,"")</f>
        <v/>
      </c>
      <c r="T178" s="48" t="str">
        <f>IF(AND(E178&lt;&gt;'Povolené hodnoty'!$B$4,F178=4),G178+J178,"")</f>
        <v/>
      </c>
      <c r="U178" s="48" t="str">
        <f>IF(AND(E178&lt;&gt;'Povolené hodnoty'!$B$4,OR(F178="5a",F178="5b")),G178-H178+J178-K178,"")</f>
        <v/>
      </c>
      <c r="V178" s="48" t="str">
        <f>IF(AND(E178&lt;&gt;'Povolené hodnoty'!$B$4,F178=6),G178+J178,"")</f>
        <v/>
      </c>
      <c r="W178" s="49" t="str">
        <f>IF(AND(E178&lt;&gt;'Povolené hodnoty'!$B$4,F178=7),G178+J178,"")</f>
        <v/>
      </c>
      <c r="X178" s="47" t="str">
        <f>IF(AND(E178&lt;&gt;'Povolené hodnoty'!$B$4,F178=10),H178+K178,"")</f>
        <v/>
      </c>
      <c r="Y178" s="48" t="str">
        <f>IF(AND(E178&lt;&gt;'Povolené hodnoty'!$B$4,F178=11),H178+K178,"")</f>
        <v/>
      </c>
      <c r="Z178" s="48" t="str">
        <f>IF(AND(E178&lt;&gt;'Povolené hodnoty'!$B$4,F178=12),H178+K178,"")</f>
        <v/>
      </c>
      <c r="AA178" s="49" t="str">
        <f>IF(AND(E178&lt;&gt;'Povolené hodnoty'!$B$4,F178=13),H178+K178,"")</f>
        <v/>
      </c>
      <c r="AC178" s="23" t="b">
        <f t="shared" si="21"/>
        <v>0</v>
      </c>
      <c r="AD178" s="23" t="b">
        <f t="shared" si="22"/>
        <v>0</v>
      </c>
      <c r="AE178" s="23" t="b">
        <f>AND(E178&lt;&gt;'Povolené hodnoty'!$B$6,OR(SUM(G178,J178)&lt;&gt;SUM(N178:O178,R178:W178),SUM(H178,K178)&lt;&gt;SUM(P178:Q178,X178:AA178),COUNT(G178:H178,J178:K178)&lt;&gt;COUNT(N178:AA178)))</f>
        <v>0</v>
      </c>
      <c r="AF178" s="23" t="b">
        <f>AND(E178='Povolené hodnoty'!$B$6,$AF$5)</f>
        <v>0</v>
      </c>
    </row>
    <row r="179" spans="1:32" x14ac:dyDescent="0.2">
      <c r="A179" s="85">
        <f t="shared" si="23"/>
        <v>174</v>
      </c>
      <c r="B179" s="89"/>
      <c r="C179" s="90"/>
      <c r="D179" s="79"/>
      <c r="E179" s="80"/>
      <c r="F179" s="81"/>
      <c r="G179" s="82"/>
      <c r="H179" s="83"/>
      <c r="I179" s="49">
        <f t="shared" si="26"/>
        <v>3625</v>
      </c>
      <c r="J179" s="162"/>
      <c r="K179" s="163"/>
      <c r="L179" s="164">
        <f t="shared" si="24"/>
        <v>10882</v>
      </c>
      <c r="M179" s="50">
        <f t="shared" si="25"/>
        <v>174</v>
      </c>
      <c r="N179" s="47" t="str">
        <f>IF(AND(E179='Povolené hodnoty'!$B$4,F179=2),G179+J179,"")</f>
        <v/>
      </c>
      <c r="O179" s="49" t="str">
        <f>IF(AND(E179='Povolené hodnoty'!$B$4,F179=1),G179+J179,"")</f>
        <v/>
      </c>
      <c r="P179" s="47" t="str">
        <f>IF(AND(E179='Povolené hodnoty'!$B$4,F179=10),H179+K179,"")</f>
        <v/>
      </c>
      <c r="Q179" s="49" t="str">
        <f>IF(AND(E179='Povolené hodnoty'!$B$4,F179=9),H179+K179,"")</f>
        <v/>
      </c>
      <c r="R179" s="47" t="str">
        <f>IF(AND(E179&lt;&gt;'Povolené hodnoty'!$B$4,F179=2),G179+J179,"")</f>
        <v/>
      </c>
      <c r="S179" s="48" t="str">
        <f>IF(AND(E179&lt;&gt;'Povolené hodnoty'!$B$4,F179=3),G179+J179,"")</f>
        <v/>
      </c>
      <c r="T179" s="48" t="str">
        <f>IF(AND(E179&lt;&gt;'Povolené hodnoty'!$B$4,F179=4),G179+J179,"")</f>
        <v/>
      </c>
      <c r="U179" s="48" t="str">
        <f>IF(AND(E179&lt;&gt;'Povolené hodnoty'!$B$4,OR(F179="5a",F179="5b")),G179-H179+J179-K179,"")</f>
        <v/>
      </c>
      <c r="V179" s="48" t="str">
        <f>IF(AND(E179&lt;&gt;'Povolené hodnoty'!$B$4,F179=6),G179+J179,"")</f>
        <v/>
      </c>
      <c r="W179" s="49" t="str">
        <f>IF(AND(E179&lt;&gt;'Povolené hodnoty'!$B$4,F179=7),G179+J179,"")</f>
        <v/>
      </c>
      <c r="X179" s="47" t="str">
        <f>IF(AND(E179&lt;&gt;'Povolené hodnoty'!$B$4,F179=10),H179+K179,"")</f>
        <v/>
      </c>
      <c r="Y179" s="48" t="str">
        <f>IF(AND(E179&lt;&gt;'Povolené hodnoty'!$B$4,F179=11),H179+K179,"")</f>
        <v/>
      </c>
      <c r="Z179" s="48" t="str">
        <f>IF(AND(E179&lt;&gt;'Povolené hodnoty'!$B$4,F179=12),H179+K179,"")</f>
        <v/>
      </c>
      <c r="AA179" s="49" t="str">
        <f>IF(AND(E179&lt;&gt;'Povolené hodnoty'!$B$4,F179=13),H179+K179,"")</f>
        <v/>
      </c>
      <c r="AC179" s="23" t="b">
        <f t="shared" si="21"/>
        <v>0</v>
      </c>
      <c r="AD179" s="23" t="b">
        <f t="shared" si="22"/>
        <v>0</v>
      </c>
      <c r="AE179" s="23" t="b">
        <f>AND(E179&lt;&gt;'Povolené hodnoty'!$B$6,OR(SUM(G179,J179)&lt;&gt;SUM(N179:O179,R179:W179),SUM(H179,K179)&lt;&gt;SUM(P179:Q179,X179:AA179),COUNT(G179:H179,J179:K179)&lt;&gt;COUNT(N179:AA179)))</f>
        <v>0</v>
      </c>
      <c r="AF179" s="23" t="b">
        <f>AND(E179='Povolené hodnoty'!$B$6,$AF$5)</f>
        <v>0</v>
      </c>
    </row>
    <row r="180" spans="1:32" x14ac:dyDescent="0.2">
      <c r="A180" s="85">
        <f t="shared" si="23"/>
        <v>175</v>
      </c>
      <c r="B180" s="89"/>
      <c r="C180" s="90"/>
      <c r="D180" s="79"/>
      <c r="E180" s="80"/>
      <c r="F180" s="81"/>
      <c r="G180" s="82"/>
      <c r="H180" s="83"/>
      <c r="I180" s="49">
        <f t="shared" si="26"/>
        <v>3625</v>
      </c>
      <c r="J180" s="162"/>
      <c r="K180" s="163"/>
      <c r="L180" s="164">
        <f t="shared" si="24"/>
        <v>10882</v>
      </c>
      <c r="M180" s="50">
        <f t="shared" si="25"/>
        <v>175</v>
      </c>
      <c r="N180" s="47" t="str">
        <f>IF(AND(E180='Povolené hodnoty'!$B$4,F180=2),G180+J180,"")</f>
        <v/>
      </c>
      <c r="O180" s="49" t="str">
        <f>IF(AND(E180='Povolené hodnoty'!$B$4,F180=1),G180+J180,"")</f>
        <v/>
      </c>
      <c r="P180" s="47" t="str">
        <f>IF(AND(E180='Povolené hodnoty'!$B$4,F180=10),H180+K180,"")</f>
        <v/>
      </c>
      <c r="Q180" s="49" t="str">
        <f>IF(AND(E180='Povolené hodnoty'!$B$4,F180=9),H180+K180,"")</f>
        <v/>
      </c>
      <c r="R180" s="47" t="str">
        <f>IF(AND(E180&lt;&gt;'Povolené hodnoty'!$B$4,F180=2),G180+J180,"")</f>
        <v/>
      </c>
      <c r="S180" s="48" t="str">
        <f>IF(AND(E180&lt;&gt;'Povolené hodnoty'!$B$4,F180=3),G180+J180,"")</f>
        <v/>
      </c>
      <c r="T180" s="48" t="str">
        <f>IF(AND(E180&lt;&gt;'Povolené hodnoty'!$B$4,F180=4),G180+J180,"")</f>
        <v/>
      </c>
      <c r="U180" s="48" t="str">
        <f>IF(AND(E180&lt;&gt;'Povolené hodnoty'!$B$4,OR(F180="5a",F180="5b")),G180-H180+J180-K180,"")</f>
        <v/>
      </c>
      <c r="V180" s="48" t="str">
        <f>IF(AND(E180&lt;&gt;'Povolené hodnoty'!$B$4,F180=6),G180+J180,"")</f>
        <v/>
      </c>
      <c r="W180" s="49" t="str">
        <f>IF(AND(E180&lt;&gt;'Povolené hodnoty'!$B$4,F180=7),G180+J180,"")</f>
        <v/>
      </c>
      <c r="X180" s="47" t="str">
        <f>IF(AND(E180&lt;&gt;'Povolené hodnoty'!$B$4,F180=10),H180+K180,"")</f>
        <v/>
      </c>
      <c r="Y180" s="48" t="str">
        <f>IF(AND(E180&lt;&gt;'Povolené hodnoty'!$B$4,F180=11),H180+K180,"")</f>
        <v/>
      </c>
      <c r="Z180" s="48" t="str">
        <f>IF(AND(E180&lt;&gt;'Povolené hodnoty'!$B$4,F180=12),H180+K180,"")</f>
        <v/>
      </c>
      <c r="AA180" s="49" t="str">
        <f>IF(AND(E180&lt;&gt;'Povolené hodnoty'!$B$4,F180=13),H180+K180,"")</f>
        <v/>
      </c>
      <c r="AC180" s="23" t="b">
        <f t="shared" si="21"/>
        <v>0</v>
      </c>
      <c r="AD180" s="23" t="b">
        <f t="shared" si="22"/>
        <v>0</v>
      </c>
      <c r="AE180" s="23" t="b">
        <f>AND(E180&lt;&gt;'Povolené hodnoty'!$B$6,OR(SUM(G180,J180)&lt;&gt;SUM(N180:O180,R180:W180),SUM(H180,K180)&lt;&gt;SUM(P180:Q180,X180:AA180),COUNT(G180:H180,J180:K180)&lt;&gt;COUNT(N180:AA180)))</f>
        <v>0</v>
      </c>
      <c r="AF180" s="23" t="b">
        <f>AND(E180='Povolené hodnoty'!$B$6,$AF$5)</f>
        <v>0</v>
      </c>
    </row>
    <row r="181" spans="1:32" x14ac:dyDescent="0.2">
      <c r="A181" s="85">
        <f t="shared" si="23"/>
        <v>176</v>
      </c>
      <c r="B181" s="89"/>
      <c r="C181" s="90"/>
      <c r="D181" s="79"/>
      <c r="E181" s="80"/>
      <c r="F181" s="81"/>
      <c r="G181" s="82"/>
      <c r="H181" s="83"/>
      <c r="I181" s="49">
        <f t="shared" si="26"/>
        <v>3625</v>
      </c>
      <c r="J181" s="162"/>
      <c r="K181" s="163"/>
      <c r="L181" s="164">
        <f t="shared" si="24"/>
        <v>10882</v>
      </c>
      <c r="M181" s="50">
        <f t="shared" si="25"/>
        <v>176</v>
      </c>
      <c r="N181" s="47" t="str">
        <f>IF(AND(E181='Povolené hodnoty'!$B$4,F181=2),G181+J181,"")</f>
        <v/>
      </c>
      <c r="O181" s="49" t="str">
        <f>IF(AND(E181='Povolené hodnoty'!$B$4,F181=1),G181+J181,"")</f>
        <v/>
      </c>
      <c r="P181" s="47" t="str">
        <f>IF(AND(E181='Povolené hodnoty'!$B$4,F181=10),H181+K181,"")</f>
        <v/>
      </c>
      <c r="Q181" s="49" t="str">
        <f>IF(AND(E181='Povolené hodnoty'!$B$4,F181=9),H181+K181,"")</f>
        <v/>
      </c>
      <c r="R181" s="47" t="str">
        <f>IF(AND(E181&lt;&gt;'Povolené hodnoty'!$B$4,F181=2),G181+J181,"")</f>
        <v/>
      </c>
      <c r="S181" s="48" t="str">
        <f>IF(AND(E181&lt;&gt;'Povolené hodnoty'!$B$4,F181=3),G181+J181,"")</f>
        <v/>
      </c>
      <c r="T181" s="48" t="str">
        <f>IF(AND(E181&lt;&gt;'Povolené hodnoty'!$B$4,F181=4),G181+J181,"")</f>
        <v/>
      </c>
      <c r="U181" s="48" t="str">
        <f>IF(AND(E181&lt;&gt;'Povolené hodnoty'!$B$4,OR(F181="5a",F181="5b")),G181-H181+J181-K181,"")</f>
        <v/>
      </c>
      <c r="V181" s="48" t="str">
        <f>IF(AND(E181&lt;&gt;'Povolené hodnoty'!$B$4,F181=6),G181+J181,"")</f>
        <v/>
      </c>
      <c r="W181" s="49" t="str">
        <f>IF(AND(E181&lt;&gt;'Povolené hodnoty'!$B$4,F181=7),G181+J181,"")</f>
        <v/>
      </c>
      <c r="X181" s="47" t="str">
        <f>IF(AND(E181&lt;&gt;'Povolené hodnoty'!$B$4,F181=10),H181+K181,"")</f>
        <v/>
      </c>
      <c r="Y181" s="48" t="str">
        <f>IF(AND(E181&lt;&gt;'Povolené hodnoty'!$B$4,F181=11),H181+K181,"")</f>
        <v/>
      </c>
      <c r="Z181" s="48" t="str">
        <f>IF(AND(E181&lt;&gt;'Povolené hodnoty'!$B$4,F181=12),H181+K181,"")</f>
        <v/>
      </c>
      <c r="AA181" s="49" t="str">
        <f>IF(AND(E181&lt;&gt;'Povolené hodnoty'!$B$4,F181=13),H181+K181,"")</f>
        <v/>
      </c>
      <c r="AC181" s="23" t="b">
        <f t="shared" si="21"/>
        <v>0</v>
      </c>
      <c r="AD181" s="23" t="b">
        <f t="shared" si="22"/>
        <v>0</v>
      </c>
      <c r="AE181" s="23" t="b">
        <f>AND(E181&lt;&gt;'Povolené hodnoty'!$B$6,OR(SUM(G181,J181)&lt;&gt;SUM(N181:O181,R181:W181),SUM(H181,K181)&lt;&gt;SUM(P181:Q181,X181:AA181),COUNT(G181:H181,J181:K181)&lt;&gt;COUNT(N181:AA181)))</f>
        <v>0</v>
      </c>
      <c r="AF181" s="23" t="b">
        <f>AND(E181='Povolené hodnoty'!$B$6,$AF$5)</f>
        <v>0</v>
      </c>
    </row>
    <row r="182" spans="1:32" x14ac:dyDescent="0.2">
      <c r="A182" s="85">
        <f t="shared" si="23"/>
        <v>177</v>
      </c>
      <c r="B182" s="89"/>
      <c r="C182" s="90"/>
      <c r="D182" s="79"/>
      <c r="E182" s="80"/>
      <c r="F182" s="81"/>
      <c r="G182" s="82"/>
      <c r="H182" s="83"/>
      <c r="I182" s="49">
        <f t="shared" si="26"/>
        <v>3625</v>
      </c>
      <c r="J182" s="162"/>
      <c r="K182" s="163"/>
      <c r="L182" s="164">
        <f t="shared" si="24"/>
        <v>10882</v>
      </c>
      <c r="M182" s="50">
        <f t="shared" si="25"/>
        <v>177</v>
      </c>
      <c r="N182" s="47" t="str">
        <f>IF(AND(E182='Povolené hodnoty'!$B$4,F182=2),G182+J182,"")</f>
        <v/>
      </c>
      <c r="O182" s="49" t="str">
        <f>IF(AND(E182='Povolené hodnoty'!$B$4,F182=1),G182+J182,"")</f>
        <v/>
      </c>
      <c r="P182" s="47" t="str">
        <f>IF(AND(E182='Povolené hodnoty'!$B$4,F182=10),H182+K182,"")</f>
        <v/>
      </c>
      <c r="Q182" s="49" t="str">
        <f>IF(AND(E182='Povolené hodnoty'!$B$4,F182=9),H182+K182,"")</f>
        <v/>
      </c>
      <c r="R182" s="47" t="str">
        <f>IF(AND(E182&lt;&gt;'Povolené hodnoty'!$B$4,F182=2),G182+J182,"")</f>
        <v/>
      </c>
      <c r="S182" s="48" t="str">
        <f>IF(AND(E182&lt;&gt;'Povolené hodnoty'!$B$4,F182=3),G182+J182,"")</f>
        <v/>
      </c>
      <c r="T182" s="48" t="str">
        <f>IF(AND(E182&lt;&gt;'Povolené hodnoty'!$B$4,F182=4),G182+J182,"")</f>
        <v/>
      </c>
      <c r="U182" s="48" t="str">
        <f>IF(AND(E182&lt;&gt;'Povolené hodnoty'!$B$4,OR(F182="5a",F182="5b")),G182-H182+J182-K182,"")</f>
        <v/>
      </c>
      <c r="V182" s="48" t="str">
        <f>IF(AND(E182&lt;&gt;'Povolené hodnoty'!$B$4,F182=6),G182+J182,"")</f>
        <v/>
      </c>
      <c r="W182" s="49" t="str">
        <f>IF(AND(E182&lt;&gt;'Povolené hodnoty'!$B$4,F182=7),G182+J182,"")</f>
        <v/>
      </c>
      <c r="X182" s="47" t="str">
        <f>IF(AND(E182&lt;&gt;'Povolené hodnoty'!$B$4,F182=10),H182+K182,"")</f>
        <v/>
      </c>
      <c r="Y182" s="48" t="str">
        <f>IF(AND(E182&lt;&gt;'Povolené hodnoty'!$B$4,F182=11),H182+K182,"")</f>
        <v/>
      </c>
      <c r="Z182" s="48" t="str">
        <f>IF(AND(E182&lt;&gt;'Povolené hodnoty'!$B$4,F182=12),H182+K182,"")</f>
        <v/>
      </c>
      <c r="AA182" s="49" t="str">
        <f>IF(AND(E182&lt;&gt;'Povolené hodnoty'!$B$4,F182=13),H182+K182,"")</f>
        <v/>
      </c>
      <c r="AC182" s="23" t="b">
        <f t="shared" si="21"/>
        <v>0</v>
      </c>
      <c r="AD182" s="23" t="b">
        <f t="shared" si="22"/>
        <v>0</v>
      </c>
      <c r="AE182" s="23" t="b">
        <f>AND(E182&lt;&gt;'Povolené hodnoty'!$B$6,OR(SUM(G182,J182)&lt;&gt;SUM(N182:O182,R182:W182),SUM(H182,K182)&lt;&gt;SUM(P182:Q182,X182:AA182),COUNT(G182:H182,J182:K182)&lt;&gt;COUNT(N182:AA182)))</f>
        <v>0</v>
      </c>
      <c r="AF182" s="23" t="b">
        <f>AND(E182='Povolené hodnoty'!$B$6,$AF$5)</f>
        <v>0</v>
      </c>
    </row>
    <row r="183" spans="1:32" x14ac:dyDescent="0.2">
      <c r="A183" s="85">
        <f t="shared" si="23"/>
        <v>178</v>
      </c>
      <c r="B183" s="89"/>
      <c r="C183" s="90"/>
      <c r="D183" s="79"/>
      <c r="E183" s="80"/>
      <c r="F183" s="81"/>
      <c r="G183" s="82"/>
      <c r="H183" s="83"/>
      <c r="I183" s="49">
        <f t="shared" si="26"/>
        <v>3625</v>
      </c>
      <c r="J183" s="162"/>
      <c r="K183" s="163"/>
      <c r="L183" s="164">
        <f t="shared" si="24"/>
        <v>10882</v>
      </c>
      <c r="M183" s="50">
        <f t="shared" si="25"/>
        <v>178</v>
      </c>
      <c r="N183" s="47" t="str">
        <f>IF(AND(E183='Povolené hodnoty'!$B$4,F183=2),G183+J183,"")</f>
        <v/>
      </c>
      <c r="O183" s="49" t="str">
        <f>IF(AND(E183='Povolené hodnoty'!$B$4,F183=1),G183+J183,"")</f>
        <v/>
      </c>
      <c r="P183" s="47" t="str">
        <f>IF(AND(E183='Povolené hodnoty'!$B$4,F183=10),H183+K183,"")</f>
        <v/>
      </c>
      <c r="Q183" s="49" t="str">
        <f>IF(AND(E183='Povolené hodnoty'!$B$4,F183=9),H183+K183,"")</f>
        <v/>
      </c>
      <c r="R183" s="47" t="str">
        <f>IF(AND(E183&lt;&gt;'Povolené hodnoty'!$B$4,F183=2),G183+J183,"")</f>
        <v/>
      </c>
      <c r="S183" s="48" t="str">
        <f>IF(AND(E183&lt;&gt;'Povolené hodnoty'!$B$4,F183=3),G183+J183,"")</f>
        <v/>
      </c>
      <c r="T183" s="48" t="str">
        <f>IF(AND(E183&lt;&gt;'Povolené hodnoty'!$B$4,F183=4),G183+J183,"")</f>
        <v/>
      </c>
      <c r="U183" s="48" t="str">
        <f>IF(AND(E183&lt;&gt;'Povolené hodnoty'!$B$4,OR(F183="5a",F183="5b")),G183-H183+J183-K183,"")</f>
        <v/>
      </c>
      <c r="V183" s="48" t="str">
        <f>IF(AND(E183&lt;&gt;'Povolené hodnoty'!$B$4,F183=6),G183+J183,"")</f>
        <v/>
      </c>
      <c r="W183" s="49" t="str">
        <f>IF(AND(E183&lt;&gt;'Povolené hodnoty'!$B$4,F183=7),G183+J183,"")</f>
        <v/>
      </c>
      <c r="X183" s="47" t="str">
        <f>IF(AND(E183&lt;&gt;'Povolené hodnoty'!$B$4,F183=10),H183+K183,"")</f>
        <v/>
      </c>
      <c r="Y183" s="48" t="str">
        <f>IF(AND(E183&lt;&gt;'Povolené hodnoty'!$B$4,F183=11),H183+K183,"")</f>
        <v/>
      </c>
      <c r="Z183" s="48" t="str">
        <f>IF(AND(E183&lt;&gt;'Povolené hodnoty'!$B$4,F183=12),H183+K183,"")</f>
        <v/>
      </c>
      <c r="AA183" s="49" t="str">
        <f>IF(AND(E183&lt;&gt;'Povolené hodnoty'!$B$4,F183=13),H183+K183,"")</f>
        <v/>
      </c>
      <c r="AC183" s="23" t="b">
        <f t="shared" si="21"/>
        <v>0</v>
      </c>
      <c r="AD183" s="23" t="b">
        <f t="shared" si="22"/>
        <v>0</v>
      </c>
      <c r="AE183" s="23" t="b">
        <f>AND(E183&lt;&gt;'Povolené hodnoty'!$B$6,OR(SUM(G183,J183)&lt;&gt;SUM(N183:O183,R183:W183),SUM(H183,K183)&lt;&gt;SUM(P183:Q183,X183:AA183),COUNT(G183:H183,J183:K183)&lt;&gt;COUNT(N183:AA183)))</f>
        <v>0</v>
      </c>
      <c r="AF183" s="23" t="b">
        <f>AND(E183='Povolené hodnoty'!$B$6,$AF$5)</f>
        <v>0</v>
      </c>
    </row>
    <row r="184" spans="1:32" x14ac:dyDescent="0.2">
      <c r="A184" s="85">
        <f t="shared" si="23"/>
        <v>179</v>
      </c>
      <c r="B184" s="89"/>
      <c r="C184" s="90"/>
      <c r="D184" s="79"/>
      <c r="E184" s="80"/>
      <c r="F184" s="81"/>
      <c r="G184" s="82"/>
      <c r="H184" s="83"/>
      <c r="I184" s="49">
        <f t="shared" si="26"/>
        <v>3625</v>
      </c>
      <c r="J184" s="162"/>
      <c r="K184" s="163"/>
      <c r="L184" s="164">
        <f t="shared" si="24"/>
        <v>10882</v>
      </c>
      <c r="M184" s="50">
        <f t="shared" si="25"/>
        <v>179</v>
      </c>
      <c r="N184" s="47" t="str">
        <f>IF(AND(E184='Povolené hodnoty'!$B$4,F184=2),G184+J184,"")</f>
        <v/>
      </c>
      <c r="O184" s="49" t="str">
        <f>IF(AND(E184='Povolené hodnoty'!$B$4,F184=1),G184+J184,"")</f>
        <v/>
      </c>
      <c r="P184" s="47" t="str">
        <f>IF(AND(E184='Povolené hodnoty'!$B$4,F184=10),H184+K184,"")</f>
        <v/>
      </c>
      <c r="Q184" s="49" t="str">
        <f>IF(AND(E184='Povolené hodnoty'!$B$4,F184=9),H184+K184,"")</f>
        <v/>
      </c>
      <c r="R184" s="47" t="str">
        <f>IF(AND(E184&lt;&gt;'Povolené hodnoty'!$B$4,F184=2),G184+J184,"")</f>
        <v/>
      </c>
      <c r="S184" s="48" t="str">
        <f>IF(AND(E184&lt;&gt;'Povolené hodnoty'!$B$4,F184=3),G184+J184,"")</f>
        <v/>
      </c>
      <c r="T184" s="48" t="str">
        <f>IF(AND(E184&lt;&gt;'Povolené hodnoty'!$B$4,F184=4),G184+J184,"")</f>
        <v/>
      </c>
      <c r="U184" s="48" t="str">
        <f>IF(AND(E184&lt;&gt;'Povolené hodnoty'!$B$4,OR(F184="5a",F184="5b")),G184-H184+J184-K184,"")</f>
        <v/>
      </c>
      <c r="V184" s="48" t="str">
        <f>IF(AND(E184&lt;&gt;'Povolené hodnoty'!$B$4,F184=6),G184+J184,"")</f>
        <v/>
      </c>
      <c r="W184" s="49" t="str">
        <f>IF(AND(E184&lt;&gt;'Povolené hodnoty'!$B$4,F184=7),G184+J184,"")</f>
        <v/>
      </c>
      <c r="X184" s="47" t="str">
        <f>IF(AND(E184&lt;&gt;'Povolené hodnoty'!$B$4,F184=10),H184+K184,"")</f>
        <v/>
      </c>
      <c r="Y184" s="48" t="str">
        <f>IF(AND(E184&lt;&gt;'Povolené hodnoty'!$B$4,F184=11),H184+K184,"")</f>
        <v/>
      </c>
      <c r="Z184" s="48" t="str">
        <f>IF(AND(E184&lt;&gt;'Povolené hodnoty'!$B$4,F184=12),H184+K184,"")</f>
        <v/>
      </c>
      <c r="AA184" s="49" t="str">
        <f>IF(AND(E184&lt;&gt;'Povolené hodnoty'!$B$4,F184=13),H184+K184,"")</f>
        <v/>
      </c>
      <c r="AC184" s="23" t="b">
        <f t="shared" si="21"/>
        <v>0</v>
      </c>
      <c r="AD184" s="23" t="b">
        <f t="shared" si="22"/>
        <v>0</v>
      </c>
      <c r="AE184" s="23" t="b">
        <f>AND(E184&lt;&gt;'Povolené hodnoty'!$B$6,OR(SUM(G184,J184)&lt;&gt;SUM(N184:O184,R184:W184),SUM(H184,K184)&lt;&gt;SUM(P184:Q184,X184:AA184),COUNT(G184:H184,J184:K184)&lt;&gt;COUNT(N184:AA184)))</f>
        <v>0</v>
      </c>
      <c r="AF184" s="23" t="b">
        <f>AND(E184='Povolené hodnoty'!$B$6,$AF$5)</f>
        <v>0</v>
      </c>
    </row>
    <row r="185" spans="1:32" x14ac:dyDescent="0.2">
      <c r="A185" s="85">
        <f t="shared" si="23"/>
        <v>180</v>
      </c>
      <c r="B185" s="89"/>
      <c r="C185" s="90"/>
      <c r="D185" s="79"/>
      <c r="E185" s="80"/>
      <c r="F185" s="81"/>
      <c r="G185" s="82"/>
      <c r="H185" s="83"/>
      <c r="I185" s="49">
        <f t="shared" si="26"/>
        <v>3625</v>
      </c>
      <c r="J185" s="162"/>
      <c r="K185" s="163"/>
      <c r="L185" s="164">
        <f t="shared" si="24"/>
        <v>10882</v>
      </c>
      <c r="M185" s="50">
        <f t="shared" si="25"/>
        <v>180</v>
      </c>
      <c r="N185" s="47" t="str">
        <f>IF(AND(E185='Povolené hodnoty'!$B$4,F185=2),G185+J185,"")</f>
        <v/>
      </c>
      <c r="O185" s="49" t="str">
        <f>IF(AND(E185='Povolené hodnoty'!$B$4,F185=1),G185+J185,"")</f>
        <v/>
      </c>
      <c r="P185" s="47" t="str">
        <f>IF(AND(E185='Povolené hodnoty'!$B$4,F185=10),H185+K185,"")</f>
        <v/>
      </c>
      <c r="Q185" s="49" t="str">
        <f>IF(AND(E185='Povolené hodnoty'!$B$4,F185=9),H185+K185,"")</f>
        <v/>
      </c>
      <c r="R185" s="47" t="str">
        <f>IF(AND(E185&lt;&gt;'Povolené hodnoty'!$B$4,F185=2),G185+J185,"")</f>
        <v/>
      </c>
      <c r="S185" s="48" t="str">
        <f>IF(AND(E185&lt;&gt;'Povolené hodnoty'!$B$4,F185=3),G185+J185,"")</f>
        <v/>
      </c>
      <c r="T185" s="48" t="str">
        <f>IF(AND(E185&lt;&gt;'Povolené hodnoty'!$B$4,F185=4),G185+J185,"")</f>
        <v/>
      </c>
      <c r="U185" s="48" t="str">
        <f>IF(AND(E185&lt;&gt;'Povolené hodnoty'!$B$4,OR(F185="5a",F185="5b")),G185-H185+J185-K185,"")</f>
        <v/>
      </c>
      <c r="V185" s="48" t="str">
        <f>IF(AND(E185&lt;&gt;'Povolené hodnoty'!$B$4,F185=6),G185+J185,"")</f>
        <v/>
      </c>
      <c r="W185" s="49" t="str">
        <f>IF(AND(E185&lt;&gt;'Povolené hodnoty'!$B$4,F185=7),G185+J185,"")</f>
        <v/>
      </c>
      <c r="X185" s="47" t="str">
        <f>IF(AND(E185&lt;&gt;'Povolené hodnoty'!$B$4,F185=10),H185+K185,"")</f>
        <v/>
      </c>
      <c r="Y185" s="48" t="str">
        <f>IF(AND(E185&lt;&gt;'Povolené hodnoty'!$B$4,F185=11),H185+K185,"")</f>
        <v/>
      </c>
      <c r="Z185" s="48" t="str">
        <f>IF(AND(E185&lt;&gt;'Povolené hodnoty'!$B$4,F185=12),H185+K185,"")</f>
        <v/>
      </c>
      <c r="AA185" s="49" t="str">
        <f>IF(AND(E185&lt;&gt;'Povolené hodnoty'!$B$4,F185=13),H185+K185,"")</f>
        <v/>
      </c>
      <c r="AC185" s="23" t="b">
        <f t="shared" si="21"/>
        <v>0</v>
      </c>
      <c r="AD185" s="23" t="b">
        <f t="shared" si="22"/>
        <v>0</v>
      </c>
      <c r="AE185" s="23" t="b">
        <f>AND(E185&lt;&gt;'Povolené hodnoty'!$B$6,OR(SUM(G185,J185)&lt;&gt;SUM(N185:O185,R185:W185),SUM(H185,K185)&lt;&gt;SUM(P185:Q185,X185:AA185),COUNT(G185:H185,J185:K185)&lt;&gt;COUNT(N185:AA185)))</f>
        <v>0</v>
      </c>
      <c r="AF185" s="23" t="b">
        <f>AND(E185='Povolené hodnoty'!$B$6,$AF$5)</f>
        <v>0</v>
      </c>
    </row>
    <row r="186" spans="1:32" x14ac:dyDescent="0.2">
      <c r="A186" s="85">
        <f t="shared" si="23"/>
        <v>181</v>
      </c>
      <c r="B186" s="89"/>
      <c r="C186" s="90"/>
      <c r="D186" s="79"/>
      <c r="E186" s="80"/>
      <c r="F186" s="81"/>
      <c r="G186" s="82"/>
      <c r="H186" s="83"/>
      <c r="I186" s="49">
        <f t="shared" si="26"/>
        <v>3625</v>
      </c>
      <c r="J186" s="162"/>
      <c r="K186" s="163"/>
      <c r="L186" s="164">
        <f t="shared" si="24"/>
        <v>10882</v>
      </c>
      <c r="M186" s="50">
        <f t="shared" si="25"/>
        <v>181</v>
      </c>
      <c r="N186" s="47" t="str">
        <f>IF(AND(E186='Povolené hodnoty'!$B$4,F186=2),G186+J186,"")</f>
        <v/>
      </c>
      <c r="O186" s="49" t="str">
        <f>IF(AND(E186='Povolené hodnoty'!$B$4,F186=1),G186+J186,"")</f>
        <v/>
      </c>
      <c r="P186" s="47" t="str">
        <f>IF(AND(E186='Povolené hodnoty'!$B$4,F186=10),H186+K186,"")</f>
        <v/>
      </c>
      <c r="Q186" s="49" t="str">
        <f>IF(AND(E186='Povolené hodnoty'!$B$4,F186=9),H186+K186,"")</f>
        <v/>
      </c>
      <c r="R186" s="47" t="str">
        <f>IF(AND(E186&lt;&gt;'Povolené hodnoty'!$B$4,F186=2),G186+J186,"")</f>
        <v/>
      </c>
      <c r="S186" s="48" t="str">
        <f>IF(AND(E186&lt;&gt;'Povolené hodnoty'!$B$4,F186=3),G186+J186,"")</f>
        <v/>
      </c>
      <c r="T186" s="48" t="str">
        <f>IF(AND(E186&lt;&gt;'Povolené hodnoty'!$B$4,F186=4),G186+J186,"")</f>
        <v/>
      </c>
      <c r="U186" s="48" t="str">
        <f>IF(AND(E186&lt;&gt;'Povolené hodnoty'!$B$4,OR(F186="5a",F186="5b")),G186-H186+J186-K186,"")</f>
        <v/>
      </c>
      <c r="V186" s="48" t="str">
        <f>IF(AND(E186&lt;&gt;'Povolené hodnoty'!$B$4,F186=6),G186+J186,"")</f>
        <v/>
      </c>
      <c r="W186" s="49" t="str">
        <f>IF(AND(E186&lt;&gt;'Povolené hodnoty'!$B$4,F186=7),G186+J186,"")</f>
        <v/>
      </c>
      <c r="X186" s="47" t="str">
        <f>IF(AND(E186&lt;&gt;'Povolené hodnoty'!$B$4,F186=10),H186+K186,"")</f>
        <v/>
      </c>
      <c r="Y186" s="48" t="str">
        <f>IF(AND(E186&lt;&gt;'Povolené hodnoty'!$B$4,F186=11),H186+K186,"")</f>
        <v/>
      </c>
      <c r="Z186" s="48" t="str">
        <f>IF(AND(E186&lt;&gt;'Povolené hodnoty'!$B$4,F186=12),H186+K186,"")</f>
        <v/>
      </c>
      <c r="AA186" s="49" t="str">
        <f>IF(AND(E186&lt;&gt;'Povolené hodnoty'!$B$4,F186=13),H186+K186,"")</f>
        <v/>
      </c>
      <c r="AC186" s="23" t="b">
        <f t="shared" si="21"/>
        <v>0</v>
      </c>
      <c r="AD186" s="23" t="b">
        <f t="shared" si="22"/>
        <v>0</v>
      </c>
      <c r="AE186" s="23" t="b">
        <f>AND(E186&lt;&gt;'Povolené hodnoty'!$B$6,OR(SUM(G186,J186)&lt;&gt;SUM(N186:O186,R186:W186),SUM(H186,K186)&lt;&gt;SUM(P186:Q186,X186:AA186),COUNT(G186:H186,J186:K186)&lt;&gt;COUNT(N186:AA186)))</f>
        <v>0</v>
      </c>
      <c r="AF186" s="23" t="b">
        <f>AND(E186='Povolené hodnoty'!$B$6,$AF$5)</f>
        <v>0</v>
      </c>
    </row>
    <row r="187" spans="1:32" x14ac:dyDescent="0.2">
      <c r="A187" s="85">
        <f t="shared" si="23"/>
        <v>182</v>
      </c>
      <c r="B187" s="89"/>
      <c r="C187" s="90"/>
      <c r="D187" s="79"/>
      <c r="E187" s="80"/>
      <c r="F187" s="81"/>
      <c r="G187" s="82"/>
      <c r="H187" s="83"/>
      <c r="I187" s="49">
        <f t="shared" si="26"/>
        <v>3625</v>
      </c>
      <c r="J187" s="162"/>
      <c r="K187" s="163"/>
      <c r="L187" s="164">
        <f t="shared" si="24"/>
        <v>10882</v>
      </c>
      <c r="M187" s="50">
        <f t="shared" si="25"/>
        <v>182</v>
      </c>
      <c r="N187" s="47" t="str">
        <f>IF(AND(E187='Povolené hodnoty'!$B$4,F187=2),G187+J187,"")</f>
        <v/>
      </c>
      <c r="O187" s="49" t="str">
        <f>IF(AND(E187='Povolené hodnoty'!$B$4,F187=1),G187+J187,"")</f>
        <v/>
      </c>
      <c r="P187" s="47" t="str">
        <f>IF(AND(E187='Povolené hodnoty'!$B$4,F187=10),H187+K187,"")</f>
        <v/>
      </c>
      <c r="Q187" s="49" t="str">
        <f>IF(AND(E187='Povolené hodnoty'!$B$4,F187=9),H187+K187,"")</f>
        <v/>
      </c>
      <c r="R187" s="47" t="str">
        <f>IF(AND(E187&lt;&gt;'Povolené hodnoty'!$B$4,F187=2),G187+J187,"")</f>
        <v/>
      </c>
      <c r="S187" s="48" t="str">
        <f>IF(AND(E187&lt;&gt;'Povolené hodnoty'!$B$4,F187=3),G187+J187,"")</f>
        <v/>
      </c>
      <c r="T187" s="48" t="str">
        <f>IF(AND(E187&lt;&gt;'Povolené hodnoty'!$B$4,F187=4),G187+J187,"")</f>
        <v/>
      </c>
      <c r="U187" s="48" t="str">
        <f>IF(AND(E187&lt;&gt;'Povolené hodnoty'!$B$4,OR(F187="5a",F187="5b")),G187-H187+J187-K187,"")</f>
        <v/>
      </c>
      <c r="V187" s="48" t="str">
        <f>IF(AND(E187&lt;&gt;'Povolené hodnoty'!$B$4,F187=6),G187+J187,"")</f>
        <v/>
      </c>
      <c r="W187" s="49" t="str">
        <f>IF(AND(E187&lt;&gt;'Povolené hodnoty'!$B$4,F187=7),G187+J187,"")</f>
        <v/>
      </c>
      <c r="X187" s="47" t="str">
        <f>IF(AND(E187&lt;&gt;'Povolené hodnoty'!$B$4,F187=10),H187+K187,"")</f>
        <v/>
      </c>
      <c r="Y187" s="48" t="str">
        <f>IF(AND(E187&lt;&gt;'Povolené hodnoty'!$B$4,F187=11),H187+K187,"")</f>
        <v/>
      </c>
      <c r="Z187" s="48" t="str">
        <f>IF(AND(E187&lt;&gt;'Povolené hodnoty'!$B$4,F187=12),H187+K187,"")</f>
        <v/>
      </c>
      <c r="AA187" s="49" t="str">
        <f>IF(AND(E187&lt;&gt;'Povolené hodnoty'!$B$4,F187=13),H187+K187,"")</f>
        <v/>
      </c>
      <c r="AC187" s="23" t="b">
        <f t="shared" si="21"/>
        <v>0</v>
      </c>
      <c r="AD187" s="23" t="b">
        <f t="shared" si="22"/>
        <v>0</v>
      </c>
      <c r="AE187" s="23" t="b">
        <f>AND(E187&lt;&gt;'Povolené hodnoty'!$B$6,OR(SUM(G187,J187)&lt;&gt;SUM(N187:O187,R187:W187),SUM(H187,K187)&lt;&gt;SUM(P187:Q187,X187:AA187),COUNT(G187:H187,J187:K187)&lt;&gt;COUNT(N187:AA187)))</f>
        <v>0</v>
      </c>
      <c r="AF187" s="23" t="b">
        <f>AND(E187='Povolené hodnoty'!$B$6,$AF$5)</f>
        <v>0</v>
      </c>
    </row>
    <row r="188" spans="1:32" x14ac:dyDescent="0.2">
      <c r="A188" s="85">
        <f t="shared" si="23"/>
        <v>183</v>
      </c>
      <c r="B188" s="89"/>
      <c r="C188" s="90"/>
      <c r="D188" s="79"/>
      <c r="E188" s="80"/>
      <c r="F188" s="81"/>
      <c r="G188" s="82"/>
      <c r="H188" s="83"/>
      <c r="I188" s="49">
        <f t="shared" si="26"/>
        <v>3625</v>
      </c>
      <c r="J188" s="162"/>
      <c r="K188" s="163"/>
      <c r="L188" s="164">
        <f t="shared" si="24"/>
        <v>10882</v>
      </c>
      <c r="M188" s="50">
        <f t="shared" si="25"/>
        <v>183</v>
      </c>
      <c r="N188" s="47" t="str">
        <f>IF(AND(E188='Povolené hodnoty'!$B$4,F188=2),G188+J188,"")</f>
        <v/>
      </c>
      <c r="O188" s="49" t="str">
        <f>IF(AND(E188='Povolené hodnoty'!$B$4,F188=1),G188+J188,"")</f>
        <v/>
      </c>
      <c r="P188" s="47" t="str">
        <f>IF(AND(E188='Povolené hodnoty'!$B$4,F188=10),H188+K188,"")</f>
        <v/>
      </c>
      <c r="Q188" s="49" t="str">
        <f>IF(AND(E188='Povolené hodnoty'!$B$4,F188=9),H188+K188,"")</f>
        <v/>
      </c>
      <c r="R188" s="47" t="str">
        <f>IF(AND(E188&lt;&gt;'Povolené hodnoty'!$B$4,F188=2),G188+J188,"")</f>
        <v/>
      </c>
      <c r="S188" s="48" t="str">
        <f>IF(AND(E188&lt;&gt;'Povolené hodnoty'!$B$4,F188=3),G188+J188,"")</f>
        <v/>
      </c>
      <c r="T188" s="48" t="str">
        <f>IF(AND(E188&lt;&gt;'Povolené hodnoty'!$B$4,F188=4),G188+J188,"")</f>
        <v/>
      </c>
      <c r="U188" s="48" t="str">
        <f>IF(AND(E188&lt;&gt;'Povolené hodnoty'!$B$4,OR(F188="5a",F188="5b")),G188-H188+J188-K188,"")</f>
        <v/>
      </c>
      <c r="V188" s="48" t="str">
        <f>IF(AND(E188&lt;&gt;'Povolené hodnoty'!$B$4,F188=6),G188+J188,"")</f>
        <v/>
      </c>
      <c r="W188" s="49" t="str">
        <f>IF(AND(E188&lt;&gt;'Povolené hodnoty'!$B$4,F188=7),G188+J188,"")</f>
        <v/>
      </c>
      <c r="X188" s="47" t="str">
        <f>IF(AND(E188&lt;&gt;'Povolené hodnoty'!$B$4,F188=10),H188+K188,"")</f>
        <v/>
      </c>
      <c r="Y188" s="48" t="str">
        <f>IF(AND(E188&lt;&gt;'Povolené hodnoty'!$B$4,F188=11),H188+K188,"")</f>
        <v/>
      </c>
      <c r="Z188" s="48" t="str">
        <f>IF(AND(E188&lt;&gt;'Povolené hodnoty'!$B$4,F188=12),H188+K188,"")</f>
        <v/>
      </c>
      <c r="AA188" s="49" t="str">
        <f>IF(AND(E188&lt;&gt;'Povolené hodnoty'!$B$4,F188=13),H188+K188,"")</f>
        <v/>
      </c>
      <c r="AC188" s="23" t="b">
        <f t="shared" si="21"/>
        <v>0</v>
      </c>
      <c r="AD188" s="23" t="b">
        <f t="shared" si="22"/>
        <v>0</v>
      </c>
      <c r="AE188" s="23" t="b">
        <f>AND(E188&lt;&gt;'Povolené hodnoty'!$B$6,OR(SUM(G188,J188)&lt;&gt;SUM(N188:O188,R188:W188),SUM(H188,K188)&lt;&gt;SUM(P188:Q188,X188:AA188),COUNT(G188:H188,J188:K188)&lt;&gt;COUNT(N188:AA188)))</f>
        <v>0</v>
      </c>
      <c r="AF188" s="23" t="b">
        <f>AND(E188='Povolené hodnoty'!$B$6,$AF$5)</f>
        <v>0</v>
      </c>
    </row>
    <row r="189" spans="1:32" x14ac:dyDescent="0.2">
      <c r="A189" s="85">
        <f t="shared" si="23"/>
        <v>184</v>
      </c>
      <c r="B189" s="89"/>
      <c r="C189" s="90"/>
      <c r="D189" s="79"/>
      <c r="E189" s="80"/>
      <c r="F189" s="81"/>
      <c r="G189" s="82"/>
      <c r="H189" s="83"/>
      <c r="I189" s="49">
        <f t="shared" si="26"/>
        <v>3625</v>
      </c>
      <c r="J189" s="162"/>
      <c r="K189" s="163"/>
      <c r="L189" s="164">
        <f t="shared" si="24"/>
        <v>10882</v>
      </c>
      <c r="M189" s="50">
        <f t="shared" si="25"/>
        <v>184</v>
      </c>
      <c r="N189" s="47" t="str">
        <f>IF(AND(E189='Povolené hodnoty'!$B$4,F189=2),G189+J189,"")</f>
        <v/>
      </c>
      <c r="O189" s="49" t="str">
        <f>IF(AND(E189='Povolené hodnoty'!$B$4,F189=1),G189+J189,"")</f>
        <v/>
      </c>
      <c r="P189" s="47" t="str">
        <f>IF(AND(E189='Povolené hodnoty'!$B$4,F189=10),H189+K189,"")</f>
        <v/>
      </c>
      <c r="Q189" s="49" t="str">
        <f>IF(AND(E189='Povolené hodnoty'!$B$4,F189=9),H189+K189,"")</f>
        <v/>
      </c>
      <c r="R189" s="47" t="str">
        <f>IF(AND(E189&lt;&gt;'Povolené hodnoty'!$B$4,F189=2),G189+J189,"")</f>
        <v/>
      </c>
      <c r="S189" s="48" t="str">
        <f>IF(AND(E189&lt;&gt;'Povolené hodnoty'!$B$4,F189=3),G189+J189,"")</f>
        <v/>
      </c>
      <c r="T189" s="48" t="str">
        <f>IF(AND(E189&lt;&gt;'Povolené hodnoty'!$B$4,F189=4),G189+J189,"")</f>
        <v/>
      </c>
      <c r="U189" s="48" t="str">
        <f>IF(AND(E189&lt;&gt;'Povolené hodnoty'!$B$4,OR(F189="5a",F189="5b")),G189-H189+J189-K189,"")</f>
        <v/>
      </c>
      <c r="V189" s="48" t="str">
        <f>IF(AND(E189&lt;&gt;'Povolené hodnoty'!$B$4,F189=6),G189+J189,"")</f>
        <v/>
      </c>
      <c r="W189" s="49" t="str">
        <f>IF(AND(E189&lt;&gt;'Povolené hodnoty'!$B$4,F189=7),G189+J189,"")</f>
        <v/>
      </c>
      <c r="X189" s="47" t="str">
        <f>IF(AND(E189&lt;&gt;'Povolené hodnoty'!$B$4,F189=10),H189+K189,"")</f>
        <v/>
      </c>
      <c r="Y189" s="48" t="str">
        <f>IF(AND(E189&lt;&gt;'Povolené hodnoty'!$B$4,F189=11),H189+K189,"")</f>
        <v/>
      </c>
      <c r="Z189" s="48" t="str">
        <f>IF(AND(E189&lt;&gt;'Povolené hodnoty'!$B$4,F189=12),H189+K189,"")</f>
        <v/>
      </c>
      <c r="AA189" s="49" t="str">
        <f>IF(AND(E189&lt;&gt;'Povolené hodnoty'!$B$4,F189=13),H189+K189,"")</f>
        <v/>
      </c>
      <c r="AC189" s="23" t="b">
        <f t="shared" si="21"/>
        <v>0</v>
      </c>
      <c r="AD189" s="23" t="b">
        <f t="shared" si="22"/>
        <v>0</v>
      </c>
      <c r="AE189" s="23" t="b">
        <f>AND(E189&lt;&gt;'Povolené hodnoty'!$B$6,OR(SUM(G189,J189)&lt;&gt;SUM(N189:O189,R189:W189),SUM(H189,K189)&lt;&gt;SUM(P189:Q189,X189:AA189),COUNT(G189:H189,J189:K189)&lt;&gt;COUNT(N189:AA189)))</f>
        <v>0</v>
      </c>
      <c r="AF189" s="23" t="b">
        <f>AND(E189='Povolené hodnoty'!$B$6,$AF$5)</f>
        <v>0</v>
      </c>
    </row>
    <row r="190" spans="1:32" x14ac:dyDescent="0.2">
      <c r="A190" s="85">
        <f t="shared" si="23"/>
        <v>185</v>
      </c>
      <c r="B190" s="89"/>
      <c r="C190" s="90"/>
      <c r="D190" s="79"/>
      <c r="E190" s="80"/>
      <c r="F190" s="81"/>
      <c r="G190" s="82"/>
      <c r="H190" s="83"/>
      <c r="I190" s="49">
        <f t="shared" si="26"/>
        <v>3625</v>
      </c>
      <c r="J190" s="162"/>
      <c r="K190" s="163"/>
      <c r="L190" s="164">
        <f t="shared" si="24"/>
        <v>10882</v>
      </c>
      <c r="M190" s="50">
        <f t="shared" si="25"/>
        <v>185</v>
      </c>
      <c r="N190" s="47" t="str">
        <f>IF(AND(E190='Povolené hodnoty'!$B$4,F190=2),G190+J190,"")</f>
        <v/>
      </c>
      <c r="O190" s="49" t="str">
        <f>IF(AND(E190='Povolené hodnoty'!$B$4,F190=1),G190+J190,"")</f>
        <v/>
      </c>
      <c r="P190" s="47" t="str">
        <f>IF(AND(E190='Povolené hodnoty'!$B$4,F190=10),H190+K190,"")</f>
        <v/>
      </c>
      <c r="Q190" s="49" t="str">
        <f>IF(AND(E190='Povolené hodnoty'!$B$4,F190=9),H190+K190,"")</f>
        <v/>
      </c>
      <c r="R190" s="47" t="str">
        <f>IF(AND(E190&lt;&gt;'Povolené hodnoty'!$B$4,F190=2),G190+J190,"")</f>
        <v/>
      </c>
      <c r="S190" s="48" t="str">
        <f>IF(AND(E190&lt;&gt;'Povolené hodnoty'!$B$4,F190=3),G190+J190,"")</f>
        <v/>
      </c>
      <c r="T190" s="48" t="str">
        <f>IF(AND(E190&lt;&gt;'Povolené hodnoty'!$B$4,F190=4),G190+J190,"")</f>
        <v/>
      </c>
      <c r="U190" s="48" t="str">
        <f>IF(AND(E190&lt;&gt;'Povolené hodnoty'!$B$4,OR(F190="5a",F190="5b")),G190-H190+J190-K190,"")</f>
        <v/>
      </c>
      <c r="V190" s="48" t="str">
        <f>IF(AND(E190&lt;&gt;'Povolené hodnoty'!$B$4,F190=6),G190+J190,"")</f>
        <v/>
      </c>
      <c r="W190" s="49" t="str">
        <f>IF(AND(E190&lt;&gt;'Povolené hodnoty'!$B$4,F190=7),G190+J190,"")</f>
        <v/>
      </c>
      <c r="X190" s="47" t="str">
        <f>IF(AND(E190&lt;&gt;'Povolené hodnoty'!$B$4,F190=10),H190+K190,"")</f>
        <v/>
      </c>
      <c r="Y190" s="48" t="str">
        <f>IF(AND(E190&lt;&gt;'Povolené hodnoty'!$B$4,F190=11),H190+K190,"")</f>
        <v/>
      </c>
      <c r="Z190" s="48" t="str">
        <f>IF(AND(E190&lt;&gt;'Povolené hodnoty'!$B$4,F190=12),H190+K190,"")</f>
        <v/>
      </c>
      <c r="AA190" s="49" t="str">
        <f>IF(AND(E190&lt;&gt;'Povolené hodnoty'!$B$4,F190=13),H190+K190,"")</f>
        <v/>
      </c>
      <c r="AC190" s="23" t="b">
        <f t="shared" si="21"/>
        <v>0</v>
      </c>
      <c r="AD190" s="23" t="b">
        <f t="shared" si="22"/>
        <v>0</v>
      </c>
      <c r="AE190" s="23" t="b">
        <f>AND(E190&lt;&gt;'Povolené hodnoty'!$B$6,OR(SUM(G190,J190)&lt;&gt;SUM(N190:O190,R190:W190),SUM(H190,K190)&lt;&gt;SUM(P190:Q190,X190:AA190),COUNT(G190:H190,J190:K190)&lt;&gt;COUNT(N190:AA190)))</f>
        <v>0</v>
      </c>
      <c r="AF190" s="23" t="b">
        <f>AND(E190='Povolené hodnoty'!$B$6,$AF$5)</f>
        <v>0</v>
      </c>
    </row>
    <row r="191" spans="1:32" x14ac:dyDescent="0.2">
      <c r="A191" s="85">
        <f t="shared" si="23"/>
        <v>186</v>
      </c>
      <c r="B191" s="89"/>
      <c r="C191" s="90"/>
      <c r="D191" s="79"/>
      <c r="E191" s="80"/>
      <c r="F191" s="81"/>
      <c r="G191" s="82"/>
      <c r="H191" s="83"/>
      <c r="I191" s="49">
        <f t="shared" si="26"/>
        <v>3625</v>
      </c>
      <c r="J191" s="162"/>
      <c r="K191" s="163"/>
      <c r="L191" s="164">
        <f t="shared" si="24"/>
        <v>10882</v>
      </c>
      <c r="M191" s="50">
        <f t="shared" si="25"/>
        <v>186</v>
      </c>
      <c r="N191" s="47" t="str">
        <f>IF(AND(E191='Povolené hodnoty'!$B$4,F191=2),G191+J191,"")</f>
        <v/>
      </c>
      <c r="O191" s="49" t="str">
        <f>IF(AND(E191='Povolené hodnoty'!$B$4,F191=1),G191+J191,"")</f>
        <v/>
      </c>
      <c r="P191" s="47" t="str">
        <f>IF(AND(E191='Povolené hodnoty'!$B$4,F191=10),H191+K191,"")</f>
        <v/>
      </c>
      <c r="Q191" s="49" t="str">
        <f>IF(AND(E191='Povolené hodnoty'!$B$4,F191=9),H191+K191,"")</f>
        <v/>
      </c>
      <c r="R191" s="47" t="str">
        <f>IF(AND(E191&lt;&gt;'Povolené hodnoty'!$B$4,F191=2),G191+J191,"")</f>
        <v/>
      </c>
      <c r="S191" s="48" t="str">
        <f>IF(AND(E191&lt;&gt;'Povolené hodnoty'!$B$4,F191=3),G191+J191,"")</f>
        <v/>
      </c>
      <c r="T191" s="48" t="str">
        <f>IF(AND(E191&lt;&gt;'Povolené hodnoty'!$B$4,F191=4),G191+J191,"")</f>
        <v/>
      </c>
      <c r="U191" s="48" t="str">
        <f>IF(AND(E191&lt;&gt;'Povolené hodnoty'!$B$4,OR(F191="5a",F191="5b")),G191-H191+J191-K191,"")</f>
        <v/>
      </c>
      <c r="V191" s="48" t="str">
        <f>IF(AND(E191&lt;&gt;'Povolené hodnoty'!$B$4,F191=6),G191+J191,"")</f>
        <v/>
      </c>
      <c r="W191" s="49" t="str">
        <f>IF(AND(E191&lt;&gt;'Povolené hodnoty'!$B$4,F191=7),G191+J191,"")</f>
        <v/>
      </c>
      <c r="X191" s="47" t="str">
        <f>IF(AND(E191&lt;&gt;'Povolené hodnoty'!$B$4,F191=10),H191+K191,"")</f>
        <v/>
      </c>
      <c r="Y191" s="48" t="str">
        <f>IF(AND(E191&lt;&gt;'Povolené hodnoty'!$B$4,F191=11),H191+K191,"")</f>
        <v/>
      </c>
      <c r="Z191" s="48" t="str">
        <f>IF(AND(E191&lt;&gt;'Povolené hodnoty'!$B$4,F191=12),H191+K191,"")</f>
        <v/>
      </c>
      <c r="AA191" s="49" t="str">
        <f>IF(AND(E191&lt;&gt;'Povolené hodnoty'!$B$4,F191=13),H191+K191,"")</f>
        <v/>
      </c>
      <c r="AC191" s="23" t="b">
        <f t="shared" si="21"/>
        <v>0</v>
      </c>
      <c r="AD191" s="23" t="b">
        <f t="shared" si="22"/>
        <v>0</v>
      </c>
      <c r="AE191" s="23" t="b">
        <f>AND(E191&lt;&gt;'Povolené hodnoty'!$B$6,OR(SUM(G191,J191)&lt;&gt;SUM(N191:O191,R191:W191),SUM(H191,K191)&lt;&gt;SUM(P191:Q191,X191:AA191),COUNT(G191:H191,J191:K191)&lt;&gt;COUNT(N191:AA191)))</f>
        <v>0</v>
      </c>
      <c r="AF191" s="23" t="b">
        <f>AND(E191='Povolené hodnoty'!$B$6,$AF$5)</f>
        <v>0</v>
      </c>
    </row>
    <row r="192" spans="1:32" x14ac:dyDescent="0.2">
      <c r="A192" s="85">
        <f t="shared" si="23"/>
        <v>187</v>
      </c>
      <c r="B192" s="89"/>
      <c r="C192" s="90"/>
      <c r="D192" s="79"/>
      <c r="E192" s="80"/>
      <c r="F192" s="81"/>
      <c r="G192" s="82"/>
      <c r="H192" s="83"/>
      <c r="I192" s="49">
        <f t="shared" si="26"/>
        <v>3625</v>
      </c>
      <c r="J192" s="162"/>
      <c r="K192" s="163"/>
      <c r="L192" s="164">
        <f t="shared" si="24"/>
        <v>10882</v>
      </c>
      <c r="M192" s="50">
        <f t="shared" si="25"/>
        <v>187</v>
      </c>
      <c r="N192" s="47" t="str">
        <f>IF(AND(E192='Povolené hodnoty'!$B$4,F192=2),G192+J192,"")</f>
        <v/>
      </c>
      <c r="O192" s="49" t="str">
        <f>IF(AND(E192='Povolené hodnoty'!$B$4,F192=1),G192+J192,"")</f>
        <v/>
      </c>
      <c r="P192" s="47" t="str">
        <f>IF(AND(E192='Povolené hodnoty'!$B$4,F192=10),H192+K192,"")</f>
        <v/>
      </c>
      <c r="Q192" s="49" t="str">
        <f>IF(AND(E192='Povolené hodnoty'!$B$4,F192=9),H192+K192,"")</f>
        <v/>
      </c>
      <c r="R192" s="47" t="str">
        <f>IF(AND(E192&lt;&gt;'Povolené hodnoty'!$B$4,F192=2),G192+J192,"")</f>
        <v/>
      </c>
      <c r="S192" s="48" t="str">
        <f>IF(AND(E192&lt;&gt;'Povolené hodnoty'!$B$4,F192=3),G192+J192,"")</f>
        <v/>
      </c>
      <c r="T192" s="48" t="str">
        <f>IF(AND(E192&lt;&gt;'Povolené hodnoty'!$B$4,F192=4),G192+J192,"")</f>
        <v/>
      </c>
      <c r="U192" s="48" t="str">
        <f>IF(AND(E192&lt;&gt;'Povolené hodnoty'!$B$4,OR(F192="5a",F192="5b")),G192-H192+J192-K192,"")</f>
        <v/>
      </c>
      <c r="V192" s="48" t="str">
        <f>IF(AND(E192&lt;&gt;'Povolené hodnoty'!$B$4,F192=6),G192+J192,"")</f>
        <v/>
      </c>
      <c r="W192" s="49" t="str">
        <f>IF(AND(E192&lt;&gt;'Povolené hodnoty'!$B$4,F192=7),G192+J192,"")</f>
        <v/>
      </c>
      <c r="X192" s="47" t="str">
        <f>IF(AND(E192&lt;&gt;'Povolené hodnoty'!$B$4,F192=10),H192+K192,"")</f>
        <v/>
      </c>
      <c r="Y192" s="48" t="str">
        <f>IF(AND(E192&lt;&gt;'Povolené hodnoty'!$B$4,F192=11),H192+K192,"")</f>
        <v/>
      </c>
      <c r="Z192" s="48" t="str">
        <f>IF(AND(E192&lt;&gt;'Povolené hodnoty'!$B$4,F192=12),H192+K192,"")</f>
        <v/>
      </c>
      <c r="AA192" s="49" t="str">
        <f>IF(AND(E192&lt;&gt;'Povolené hodnoty'!$B$4,F192=13),H192+K192,"")</f>
        <v/>
      </c>
      <c r="AC192" s="23" t="b">
        <f t="shared" si="21"/>
        <v>0</v>
      </c>
      <c r="AD192" s="23" t="b">
        <f t="shared" si="22"/>
        <v>0</v>
      </c>
      <c r="AE192" s="23" t="b">
        <f>AND(E192&lt;&gt;'Povolené hodnoty'!$B$6,OR(SUM(G192,J192)&lt;&gt;SUM(N192:O192,R192:W192),SUM(H192,K192)&lt;&gt;SUM(P192:Q192,X192:AA192),COUNT(G192:H192,J192:K192)&lt;&gt;COUNT(N192:AA192)))</f>
        <v>0</v>
      </c>
      <c r="AF192" s="23" t="b">
        <f>AND(E192='Povolené hodnoty'!$B$6,$AF$5)</f>
        <v>0</v>
      </c>
    </row>
    <row r="193" spans="1:32" x14ac:dyDescent="0.2">
      <c r="A193" s="85">
        <f t="shared" si="23"/>
        <v>188</v>
      </c>
      <c r="B193" s="89"/>
      <c r="C193" s="90"/>
      <c r="D193" s="79"/>
      <c r="E193" s="80"/>
      <c r="F193" s="81"/>
      <c r="G193" s="82"/>
      <c r="H193" s="83"/>
      <c r="I193" s="49">
        <f t="shared" si="26"/>
        <v>3625</v>
      </c>
      <c r="J193" s="162"/>
      <c r="K193" s="163"/>
      <c r="L193" s="164">
        <f t="shared" si="24"/>
        <v>10882</v>
      </c>
      <c r="M193" s="50">
        <f t="shared" si="25"/>
        <v>188</v>
      </c>
      <c r="N193" s="47" t="str">
        <f>IF(AND(E193='Povolené hodnoty'!$B$4,F193=2),G193+J193,"")</f>
        <v/>
      </c>
      <c r="O193" s="49" t="str">
        <f>IF(AND(E193='Povolené hodnoty'!$B$4,F193=1),G193+J193,"")</f>
        <v/>
      </c>
      <c r="P193" s="47" t="str">
        <f>IF(AND(E193='Povolené hodnoty'!$B$4,F193=10),H193+K193,"")</f>
        <v/>
      </c>
      <c r="Q193" s="49" t="str">
        <f>IF(AND(E193='Povolené hodnoty'!$B$4,F193=9),H193+K193,"")</f>
        <v/>
      </c>
      <c r="R193" s="47" t="str">
        <f>IF(AND(E193&lt;&gt;'Povolené hodnoty'!$B$4,F193=2),G193+J193,"")</f>
        <v/>
      </c>
      <c r="S193" s="48" t="str">
        <f>IF(AND(E193&lt;&gt;'Povolené hodnoty'!$B$4,F193=3),G193+J193,"")</f>
        <v/>
      </c>
      <c r="T193" s="48" t="str">
        <f>IF(AND(E193&lt;&gt;'Povolené hodnoty'!$B$4,F193=4),G193+J193,"")</f>
        <v/>
      </c>
      <c r="U193" s="48" t="str">
        <f>IF(AND(E193&lt;&gt;'Povolené hodnoty'!$B$4,OR(F193="5a",F193="5b")),G193-H193+J193-K193,"")</f>
        <v/>
      </c>
      <c r="V193" s="48" t="str">
        <f>IF(AND(E193&lt;&gt;'Povolené hodnoty'!$B$4,F193=6),G193+J193,"")</f>
        <v/>
      </c>
      <c r="W193" s="49" t="str">
        <f>IF(AND(E193&lt;&gt;'Povolené hodnoty'!$B$4,F193=7),G193+J193,"")</f>
        <v/>
      </c>
      <c r="X193" s="47" t="str">
        <f>IF(AND(E193&lt;&gt;'Povolené hodnoty'!$B$4,F193=10),H193+K193,"")</f>
        <v/>
      </c>
      <c r="Y193" s="48" t="str">
        <f>IF(AND(E193&lt;&gt;'Povolené hodnoty'!$B$4,F193=11),H193+K193,"")</f>
        <v/>
      </c>
      <c r="Z193" s="48" t="str">
        <f>IF(AND(E193&lt;&gt;'Povolené hodnoty'!$B$4,F193=12),H193+K193,"")</f>
        <v/>
      </c>
      <c r="AA193" s="49" t="str">
        <f>IF(AND(E193&lt;&gt;'Povolené hodnoty'!$B$4,F193=13),H193+K193,"")</f>
        <v/>
      </c>
      <c r="AC193" s="23" t="b">
        <f t="shared" si="21"/>
        <v>0</v>
      </c>
      <c r="AD193" s="23" t="b">
        <f t="shared" si="22"/>
        <v>0</v>
      </c>
      <c r="AE193" s="23" t="b">
        <f>AND(E193&lt;&gt;'Povolené hodnoty'!$B$6,OR(SUM(G193,J193)&lt;&gt;SUM(N193:O193,R193:W193),SUM(H193,K193)&lt;&gt;SUM(P193:Q193,X193:AA193),COUNT(G193:H193,J193:K193)&lt;&gt;COUNT(N193:AA193)))</f>
        <v>0</v>
      </c>
      <c r="AF193" s="23" t="b">
        <f>AND(E193='Povolené hodnoty'!$B$6,$AF$5)</f>
        <v>0</v>
      </c>
    </row>
    <row r="194" spans="1:32" x14ac:dyDescent="0.2">
      <c r="A194" s="85">
        <f t="shared" si="23"/>
        <v>189</v>
      </c>
      <c r="B194" s="89"/>
      <c r="C194" s="90"/>
      <c r="D194" s="79"/>
      <c r="E194" s="80"/>
      <c r="F194" s="81"/>
      <c r="G194" s="82"/>
      <c r="H194" s="83"/>
      <c r="I194" s="49">
        <f t="shared" si="26"/>
        <v>3625</v>
      </c>
      <c r="J194" s="162"/>
      <c r="K194" s="163"/>
      <c r="L194" s="164">
        <f t="shared" si="24"/>
        <v>10882</v>
      </c>
      <c r="M194" s="50">
        <f t="shared" si="25"/>
        <v>189</v>
      </c>
      <c r="N194" s="47" t="str">
        <f>IF(AND(E194='Povolené hodnoty'!$B$4,F194=2),G194+J194,"")</f>
        <v/>
      </c>
      <c r="O194" s="49" t="str">
        <f>IF(AND(E194='Povolené hodnoty'!$B$4,F194=1),G194+J194,"")</f>
        <v/>
      </c>
      <c r="P194" s="47" t="str">
        <f>IF(AND(E194='Povolené hodnoty'!$B$4,F194=10),H194+K194,"")</f>
        <v/>
      </c>
      <c r="Q194" s="49" t="str">
        <f>IF(AND(E194='Povolené hodnoty'!$B$4,F194=9),H194+K194,"")</f>
        <v/>
      </c>
      <c r="R194" s="47" t="str">
        <f>IF(AND(E194&lt;&gt;'Povolené hodnoty'!$B$4,F194=2),G194+J194,"")</f>
        <v/>
      </c>
      <c r="S194" s="48" t="str">
        <f>IF(AND(E194&lt;&gt;'Povolené hodnoty'!$B$4,F194=3),G194+J194,"")</f>
        <v/>
      </c>
      <c r="T194" s="48" t="str">
        <f>IF(AND(E194&lt;&gt;'Povolené hodnoty'!$B$4,F194=4),G194+J194,"")</f>
        <v/>
      </c>
      <c r="U194" s="48" t="str">
        <f>IF(AND(E194&lt;&gt;'Povolené hodnoty'!$B$4,OR(F194="5a",F194="5b")),G194-H194+J194-K194,"")</f>
        <v/>
      </c>
      <c r="V194" s="48" t="str">
        <f>IF(AND(E194&lt;&gt;'Povolené hodnoty'!$B$4,F194=6),G194+J194,"")</f>
        <v/>
      </c>
      <c r="W194" s="49" t="str">
        <f>IF(AND(E194&lt;&gt;'Povolené hodnoty'!$B$4,F194=7),G194+J194,"")</f>
        <v/>
      </c>
      <c r="X194" s="47" t="str">
        <f>IF(AND(E194&lt;&gt;'Povolené hodnoty'!$B$4,F194=10),H194+K194,"")</f>
        <v/>
      </c>
      <c r="Y194" s="48" t="str">
        <f>IF(AND(E194&lt;&gt;'Povolené hodnoty'!$B$4,F194=11),H194+K194,"")</f>
        <v/>
      </c>
      <c r="Z194" s="48" t="str">
        <f>IF(AND(E194&lt;&gt;'Povolené hodnoty'!$B$4,F194=12),H194+K194,"")</f>
        <v/>
      </c>
      <c r="AA194" s="49" t="str">
        <f>IF(AND(E194&lt;&gt;'Povolené hodnoty'!$B$4,F194=13),H194+K194,"")</f>
        <v/>
      </c>
      <c r="AC194" s="23" t="b">
        <f t="shared" si="21"/>
        <v>0</v>
      </c>
      <c r="AD194" s="23" t="b">
        <f t="shared" si="22"/>
        <v>0</v>
      </c>
      <c r="AE194" s="23" t="b">
        <f>AND(E194&lt;&gt;'Povolené hodnoty'!$B$6,OR(SUM(G194,J194)&lt;&gt;SUM(N194:O194,R194:W194),SUM(H194,K194)&lt;&gt;SUM(P194:Q194,X194:AA194),COUNT(G194:H194,J194:K194)&lt;&gt;COUNT(N194:AA194)))</f>
        <v>0</v>
      </c>
      <c r="AF194" s="23" t="b">
        <f>AND(E194='Povolené hodnoty'!$B$6,$AF$5)</f>
        <v>0</v>
      </c>
    </row>
    <row r="195" spans="1:32" x14ac:dyDescent="0.2">
      <c r="A195" s="85">
        <f t="shared" si="23"/>
        <v>190</v>
      </c>
      <c r="B195" s="89"/>
      <c r="C195" s="90"/>
      <c r="D195" s="79"/>
      <c r="E195" s="80"/>
      <c r="F195" s="81"/>
      <c r="G195" s="82"/>
      <c r="H195" s="83"/>
      <c r="I195" s="49">
        <f t="shared" si="26"/>
        <v>3625</v>
      </c>
      <c r="J195" s="162"/>
      <c r="K195" s="163"/>
      <c r="L195" s="164">
        <f t="shared" si="24"/>
        <v>10882</v>
      </c>
      <c r="M195" s="50">
        <f t="shared" si="25"/>
        <v>190</v>
      </c>
      <c r="N195" s="47" t="str">
        <f>IF(AND(E195='Povolené hodnoty'!$B$4,F195=2),G195+J195,"")</f>
        <v/>
      </c>
      <c r="O195" s="49" t="str">
        <f>IF(AND(E195='Povolené hodnoty'!$B$4,F195=1),G195+J195,"")</f>
        <v/>
      </c>
      <c r="P195" s="47" t="str">
        <f>IF(AND(E195='Povolené hodnoty'!$B$4,F195=10),H195+K195,"")</f>
        <v/>
      </c>
      <c r="Q195" s="49" t="str">
        <f>IF(AND(E195='Povolené hodnoty'!$B$4,F195=9),H195+K195,"")</f>
        <v/>
      </c>
      <c r="R195" s="47" t="str">
        <f>IF(AND(E195&lt;&gt;'Povolené hodnoty'!$B$4,F195=2),G195+J195,"")</f>
        <v/>
      </c>
      <c r="S195" s="48" t="str">
        <f>IF(AND(E195&lt;&gt;'Povolené hodnoty'!$B$4,F195=3),G195+J195,"")</f>
        <v/>
      </c>
      <c r="T195" s="48" t="str">
        <f>IF(AND(E195&lt;&gt;'Povolené hodnoty'!$B$4,F195=4),G195+J195,"")</f>
        <v/>
      </c>
      <c r="U195" s="48" t="str">
        <f>IF(AND(E195&lt;&gt;'Povolené hodnoty'!$B$4,OR(F195="5a",F195="5b")),G195-H195+J195-K195,"")</f>
        <v/>
      </c>
      <c r="V195" s="48" t="str">
        <f>IF(AND(E195&lt;&gt;'Povolené hodnoty'!$B$4,F195=6),G195+J195,"")</f>
        <v/>
      </c>
      <c r="W195" s="49" t="str">
        <f>IF(AND(E195&lt;&gt;'Povolené hodnoty'!$B$4,F195=7),G195+J195,"")</f>
        <v/>
      </c>
      <c r="X195" s="47" t="str">
        <f>IF(AND(E195&lt;&gt;'Povolené hodnoty'!$B$4,F195=10),H195+K195,"")</f>
        <v/>
      </c>
      <c r="Y195" s="48" t="str">
        <f>IF(AND(E195&lt;&gt;'Povolené hodnoty'!$B$4,F195=11),H195+K195,"")</f>
        <v/>
      </c>
      <c r="Z195" s="48" t="str">
        <f>IF(AND(E195&lt;&gt;'Povolené hodnoty'!$B$4,F195=12),H195+K195,"")</f>
        <v/>
      </c>
      <c r="AA195" s="49" t="str">
        <f>IF(AND(E195&lt;&gt;'Povolené hodnoty'!$B$4,F195=13),H195+K195,"")</f>
        <v/>
      </c>
      <c r="AC195" s="23" t="b">
        <f t="shared" si="21"/>
        <v>0</v>
      </c>
      <c r="AD195" s="23" t="b">
        <f t="shared" si="22"/>
        <v>0</v>
      </c>
      <c r="AE195" s="23" t="b">
        <f>AND(E195&lt;&gt;'Povolené hodnoty'!$B$6,OR(SUM(G195,J195)&lt;&gt;SUM(N195:O195,R195:W195),SUM(H195,K195)&lt;&gt;SUM(P195:Q195,X195:AA195),COUNT(G195:H195,J195:K195)&lt;&gt;COUNT(N195:AA195)))</f>
        <v>0</v>
      </c>
      <c r="AF195" s="23" t="b">
        <f>AND(E195='Povolené hodnoty'!$B$6,$AF$5)</f>
        <v>0</v>
      </c>
    </row>
    <row r="196" spans="1:32" x14ac:dyDescent="0.2">
      <c r="A196" s="85">
        <f t="shared" si="23"/>
        <v>191</v>
      </c>
      <c r="B196" s="89"/>
      <c r="C196" s="90"/>
      <c r="D196" s="79"/>
      <c r="E196" s="80"/>
      <c r="F196" s="81"/>
      <c r="G196" s="82"/>
      <c r="H196" s="83"/>
      <c r="I196" s="49">
        <f t="shared" si="26"/>
        <v>3625</v>
      </c>
      <c r="J196" s="162"/>
      <c r="K196" s="163"/>
      <c r="L196" s="164">
        <f t="shared" si="24"/>
        <v>10882</v>
      </c>
      <c r="M196" s="50">
        <f t="shared" si="25"/>
        <v>191</v>
      </c>
      <c r="N196" s="47" t="str">
        <f>IF(AND(E196='Povolené hodnoty'!$B$4,F196=2),G196+J196,"")</f>
        <v/>
      </c>
      <c r="O196" s="49" t="str">
        <f>IF(AND(E196='Povolené hodnoty'!$B$4,F196=1),G196+J196,"")</f>
        <v/>
      </c>
      <c r="P196" s="47" t="str">
        <f>IF(AND(E196='Povolené hodnoty'!$B$4,F196=10),H196+K196,"")</f>
        <v/>
      </c>
      <c r="Q196" s="49" t="str">
        <f>IF(AND(E196='Povolené hodnoty'!$B$4,F196=9),H196+K196,"")</f>
        <v/>
      </c>
      <c r="R196" s="47" t="str">
        <f>IF(AND(E196&lt;&gt;'Povolené hodnoty'!$B$4,F196=2),G196+J196,"")</f>
        <v/>
      </c>
      <c r="S196" s="48" t="str">
        <f>IF(AND(E196&lt;&gt;'Povolené hodnoty'!$B$4,F196=3),G196+J196,"")</f>
        <v/>
      </c>
      <c r="T196" s="48" t="str">
        <f>IF(AND(E196&lt;&gt;'Povolené hodnoty'!$B$4,F196=4),G196+J196,"")</f>
        <v/>
      </c>
      <c r="U196" s="48" t="str">
        <f>IF(AND(E196&lt;&gt;'Povolené hodnoty'!$B$4,OR(F196="5a",F196="5b")),G196-H196+J196-K196,"")</f>
        <v/>
      </c>
      <c r="V196" s="48" t="str">
        <f>IF(AND(E196&lt;&gt;'Povolené hodnoty'!$B$4,F196=6),G196+J196,"")</f>
        <v/>
      </c>
      <c r="W196" s="49" t="str">
        <f>IF(AND(E196&lt;&gt;'Povolené hodnoty'!$B$4,F196=7),G196+J196,"")</f>
        <v/>
      </c>
      <c r="X196" s="47" t="str">
        <f>IF(AND(E196&lt;&gt;'Povolené hodnoty'!$B$4,F196=10),H196+K196,"")</f>
        <v/>
      </c>
      <c r="Y196" s="48" t="str">
        <f>IF(AND(E196&lt;&gt;'Povolené hodnoty'!$B$4,F196=11),H196+K196,"")</f>
        <v/>
      </c>
      <c r="Z196" s="48" t="str">
        <f>IF(AND(E196&lt;&gt;'Povolené hodnoty'!$B$4,F196=12),H196+K196,"")</f>
        <v/>
      </c>
      <c r="AA196" s="49" t="str">
        <f>IF(AND(E196&lt;&gt;'Povolené hodnoty'!$B$4,F196=13),H196+K196,"")</f>
        <v/>
      </c>
      <c r="AC196" s="23" t="b">
        <f t="shared" si="21"/>
        <v>0</v>
      </c>
      <c r="AD196" s="23" t="b">
        <f t="shared" si="22"/>
        <v>0</v>
      </c>
      <c r="AE196" s="23" t="b">
        <f>AND(E196&lt;&gt;'Povolené hodnoty'!$B$6,OR(SUM(G196,J196)&lt;&gt;SUM(N196:O196,R196:W196),SUM(H196,K196)&lt;&gt;SUM(P196:Q196,X196:AA196),COUNT(G196:H196,J196:K196)&lt;&gt;COUNT(N196:AA196)))</f>
        <v>0</v>
      </c>
      <c r="AF196" s="23" t="b">
        <f>AND(E196='Povolené hodnoty'!$B$6,$AF$5)</f>
        <v>0</v>
      </c>
    </row>
    <row r="197" spans="1:32" x14ac:dyDescent="0.2">
      <c r="A197" s="85">
        <f t="shared" si="23"/>
        <v>192</v>
      </c>
      <c r="B197" s="89"/>
      <c r="C197" s="90"/>
      <c r="D197" s="79"/>
      <c r="E197" s="80"/>
      <c r="F197" s="81"/>
      <c r="G197" s="82"/>
      <c r="H197" s="83"/>
      <c r="I197" s="49">
        <f t="shared" si="26"/>
        <v>3625</v>
      </c>
      <c r="J197" s="162"/>
      <c r="K197" s="163"/>
      <c r="L197" s="164">
        <f t="shared" si="24"/>
        <v>10882</v>
      </c>
      <c r="M197" s="50">
        <f t="shared" si="25"/>
        <v>192</v>
      </c>
      <c r="N197" s="47" t="str">
        <f>IF(AND(E197='Povolené hodnoty'!$B$4,F197=2),G197+J197,"")</f>
        <v/>
      </c>
      <c r="O197" s="49" t="str">
        <f>IF(AND(E197='Povolené hodnoty'!$B$4,F197=1),G197+J197,"")</f>
        <v/>
      </c>
      <c r="P197" s="47" t="str">
        <f>IF(AND(E197='Povolené hodnoty'!$B$4,F197=10),H197+K197,"")</f>
        <v/>
      </c>
      <c r="Q197" s="49" t="str">
        <f>IF(AND(E197='Povolené hodnoty'!$B$4,F197=9),H197+K197,"")</f>
        <v/>
      </c>
      <c r="R197" s="47" t="str">
        <f>IF(AND(E197&lt;&gt;'Povolené hodnoty'!$B$4,F197=2),G197+J197,"")</f>
        <v/>
      </c>
      <c r="S197" s="48" t="str">
        <f>IF(AND(E197&lt;&gt;'Povolené hodnoty'!$B$4,F197=3),G197+J197,"")</f>
        <v/>
      </c>
      <c r="T197" s="48" t="str">
        <f>IF(AND(E197&lt;&gt;'Povolené hodnoty'!$B$4,F197=4),G197+J197,"")</f>
        <v/>
      </c>
      <c r="U197" s="48" t="str">
        <f>IF(AND(E197&lt;&gt;'Povolené hodnoty'!$B$4,OR(F197="5a",F197="5b")),G197-H197+J197-K197,"")</f>
        <v/>
      </c>
      <c r="V197" s="48" t="str">
        <f>IF(AND(E197&lt;&gt;'Povolené hodnoty'!$B$4,F197=6),G197+J197,"")</f>
        <v/>
      </c>
      <c r="W197" s="49" t="str">
        <f>IF(AND(E197&lt;&gt;'Povolené hodnoty'!$B$4,F197=7),G197+J197,"")</f>
        <v/>
      </c>
      <c r="X197" s="47" t="str">
        <f>IF(AND(E197&lt;&gt;'Povolené hodnoty'!$B$4,F197=10),H197+K197,"")</f>
        <v/>
      </c>
      <c r="Y197" s="48" t="str">
        <f>IF(AND(E197&lt;&gt;'Povolené hodnoty'!$B$4,F197=11),H197+K197,"")</f>
        <v/>
      </c>
      <c r="Z197" s="48" t="str">
        <f>IF(AND(E197&lt;&gt;'Povolené hodnoty'!$B$4,F197=12),H197+K197,"")</f>
        <v/>
      </c>
      <c r="AA197" s="49" t="str">
        <f>IF(AND(E197&lt;&gt;'Povolené hodnoty'!$B$4,F197=13),H197+K197,"")</f>
        <v/>
      </c>
      <c r="AC197" s="23" t="b">
        <f t="shared" si="21"/>
        <v>0</v>
      </c>
      <c r="AD197" s="23" t="b">
        <f t="shared" si="22"/>
        <v>0</v>
      </c>
      <c r="AE197" s="23" t="b">
        <f>AND(E197&lt;&gt;'Povolené hodnoty'!$B$6,OR(SUM(G197,J197)&lt;&gt;SUM(N197:O197,R197:W197),SUM(H197,K197)&lt;&gt;SUM(P197:Q197,X197:AA197),COUNT(G197:H197,J197:K197)&lt;&gt;COUNT(N197:AA197)))</f>
        <v>0</v>
      </c>
      <c r="AF197" s="23" t="b">
        <f>AND(E197='Povolené hodnoty'!$B$6,$AF$5)</f>
        <v>0</v>
      </c>
    </row>
    <row r="198" spans="1:32" x14ac:dyDescent="0.2">
      <c r="A198" s="85">
        <f t="shared" si="23"/>
        <v>193</v>
      </c>
      <c r="B198" s="89"/>
      <c r="C198" s="90"/>
      <c r="D198" s="79"/>
      <c r="E198" s="80"/>
      <c r="F198" s="81"/>
      <c r="G198" s="82"/>
      <c r="H198" s="83"/>
      <c r="I198" s="49">
        <f t="shared" si="26"/>
        <v>3625</v>
      </c>
      <c r="J198" s="162"/>
      <c r="K198" s="163"/>
      <c r="L198" s="164">
        <f t="shared" si="24"/>
        <v>10882</v>
      </c>
      <c r="M198" s="50">
        <f t="shared" si="25"/>
        <v>193</v>
      </c>
      <c r="N198" s="47" t="str">
        <f>IF(AND(E198='Povolené hodnoty'!$B$4,F198=2),G198+J198,"")</f>
        <v/>
      </c>
      <c r="O198" s="49" t="str">
        <f>IF(AND(E198='Povolené hodnoty'!$B$4,F198=1),G198+J198,"")</f>
        <v/>
      </c>
      <c r="P198" s="47" t="str">
        <f>IF(AND(E198='Povolené hodnoty'!$B$4,F198=10),H198+K198,"")</f>
        <v/>
      </c>
      <c r="Q198" s="49" t="str">
        <f>IF(AND(E198='Povolené hodnoty'!$B$4,F198=9),H198+K198,"")</f>
        <v/>
      </c>
      <c r="R198" s="47" t="str">
        <f>IF(AND(E198&lt;&gt;'Povolené hodnoty'!$B$4,F198=2),G198+J198,"")</f>
        <v/>
      </c>
      <c r="S198" s="48" t="str">
        <f>IF(AND(E198&lt;&gt;'Povolené hodnoty'!$B$4,F198=3),G198+J198,"")</f>
        <v/>
      </c>
      <c r="T198" s="48" t="str">
        <f>IF(AND(E198&lt;&gt;'Povolené hodnoty'!$B$4,F198=4),G198+J198,"")</f>
        <v/>
      </c>
      <c r="U198" s="48" t="str">
        <f>IF(AND(E198&lt;&gt;'Povolené hodnoty'!$B$4,OR(F198="5a",F198="5b")),G198-H198+J198-K198,"")</f>
        <v/>
      </c>
      <c r="V198" s="48" t="str">
        <f>IF(AND(E198&lt;&gt;'Povolené hodnoty'!$B$4,F198=6),G198+J198,"")</f>
        <v/>
      </c>
      <c r="W198" s="49" t="str">
        <f>IF(AND(E198&lt;&gt;'Povolené hodnoty'!$B$4,F198=7),G198+J198,"")</f>
        <v/>
      </c>
      <c r="X198" s="47" t="str">
        <f>IF(AND(E198&lt;&gt;'Povolené hodnoty'!$B$4,F198=10),H198+K198,"")</f>
        <v/>
      </c>
      <c r="Y198" s="48" t="str">
        <f>IF(AND(E198&lt;&gt;'Povolené hodnoty'!$B$4,F198=11),H198+K198,"")</f>
        <v/>
      </c>
      <c r="Z198" s="48" t="str">
        <f>IF(AND(E198&lt;&gt;'Povolené hodnoty'!$B$4,F198=12),H198+K198,"")</f>
        <v/>
      </c>
      <c r="AA198" s="49" t="str">
        <f>IF(AND(E198&lt;&gt;'Povolené hodnoty'!$B$4,F198=13),H198+K198,"")</f>
        <v/>
      </c>
      <c r="AC198" s="23" t="b">
        <f t="shared" ref="AC198:AC215" si="27">OR(AD198:AF198)</f>
        <v>0</v>
      </c>
      <c r="AD198" s="23" t="b">
        <f t="shared" si="22"/>
        <v>0</v>
      </c>
      <c r="AE198" s="23" t="b">
        <f>AND(E198&lt;&gt;'Povolené hodnoty'!$B$6,OR(SUM(G198,J198)&lt;&gt;SUM(N198:O198,R198:W198),SUM(H198,K198)&lt;&gt;SUM(P198:Q198,X198:AA198),COUNT(G198:H198,J198:K198)&lt;&gt;COUNT(N198:AA198)))</f>
        <v>0</v>
      </c>
      <c r="AF198" s="23" t="b">
        <f>AND(E198='Povolené hodnoty'!$B$6,$AF$5)</f>
        <v>0</v>
      </c>
    </row>
    <row r="199" spans="1:32" x14ac:dyDescent="0.2">
      <c r="A199" s="85">
        <f t="shared" si="23"/>
        <v>194</v>
      </c>
      <c r="B199" s="89"/>
      <c r="C199" s="90"/>
      <c r="D199" s="79"/>
      <c r="E199" s="80"/>
      <c r="F199" s="81"/>
      <c r="G199" s="82"/>
      <c r="H199" s="83"/>
      <c r="I199" s="49">
        <f t="shared" si="26"/>
        <v>3625</v>
      </c>
      <c r="J199" s="162"/>
      <c r="K199" s="163"/>
      <c r="L199" s="164">
        <f t="shared" si="24"/>
        <v>10882</v>
      </c>
      <c r="M199" s="50">
        <f t="shared" si="25"/>
        <v>194</v>
      </c>
      <c r="N199" s="47" t="str">
        <f>IF(AND(E199='Povolené hodnoty'!$B$4,F199=2),G199+J199,"")</f>
        <v/>
      </c>
      <c r="O199" s="49" t="str">
        <f>IF(AND(E199='Povolené hodnoty'!$B$4,F199=1),G199+J199,"")</f>
        <v/>
      </c>
      <c r="P199" s="47" t="str">
        <f>IF(AND(E199='Povolené hodnoty'!$B$4,F199=10),H199+K199,"")</f>
        <v/>
      </c>
      <c r="Q199" s="49" t="str">
        <f>IF(AND(E199='Povolené hodnoty'!$B$4,F199=9),H199+K199,"")</f>
        <v/>
      </c>
      <c r="R199" s="47" t="str">
        <f>IF(AND(E199&lt;&gt;'Povolené hodnoty'!$B$4,F199=2),G199+J199,"")</f>
        <v/>
      </c>
      <c r="S199" s="48" t="str">
        <f>IF(AND(E199&lt;&gt;'Povolené hodnoty'!$B$4,F199=3),G199+J199,"")</f>
        <v/>
      </c>
      <c r="T199" s="48" t="str">
        <f>IF(AND(E199&lt;&gt;'Povolené hodnoty'!$B$4,F199=4),G199+J199,"")</f>
        <v/>
      </c>
      <c r="U199" s="48" t="str">
        <f>IF(AND(E199&lt;&gt;'Povolené hodnoty'!$B$4,OR(F199="5a",F199="5b")),G199-H199+J199-K199,"")</f>
        <v/>
      </c>
      <c r="V199" s="48" t="str">
        <f>IF(AND(E199&lt;&gt;'Povolené hodnoty'!$B$4,F199=6),G199+J199,"")</f>
        <v/>
      </c>
      <c r="W199" s="49" t="str">
        <f>IF(AND(E199&lt;&gt;'Povolené hodnoty'!$B$4,F199=7),G199+J199,"")</f>
        <v/>
      </c>
      <c r="X199" s="47" t="str">
        <f>IF(AND(E199&lt;&gt;'Povolené hodnoty'!$B$4,F199=10),H199+K199,"")</f>
        <v/>
      </c>
      <c r="Y199" s="48" t="str">
        <f>IF(AND(E199&lt;&gt;'Povolené hodnoty'!$B$4,F199=11),H199+K199,"")</f>
        <v/>
      </c>
      <c r="Z199" s="48" t="str">
        <f>IF(AND(E199&lt;&gt;'Povolené hodnoty'!$B$4,F199=12),H199+K199,"")</f>
        <v/>
      </c>
      <c r="AA199" s="49" t="str">
        <f>IF(AND(E199&lt;&gt;'Povolené hodnoty'!$B$4,F199=13),H199+K199,"")</f>
        <v/>
      </c>
      <c r="AC199" s="23" t="b">
        <f t="shared" si="27"/>
        <v>0</v>
      </c>
      <c r="AD199" s="23" t="b">
        <f t="shared" si="22"/>
        <v>0</v>
      </c>
      <c r="AE199" s="23" t="b">
        <f>AND(E199&lt;&gt;'Povolené hodnoty'!$B$6,OR(SUM(G199,J199)&lt;&gt;SUM(N199:O199,R199:W199),SUM(H199,K199)&lt;&gt;SUM(P199:Q199,X199:AA199),COUNT(G199:H199,J199:K199)&lt;&gt;COUNT(N199:AA199)))</f>
        <v>0</v>
      </c>
      <c r="AF199" s="23" t="b">
        <f>AND(E199='Povolené hodnoty'!$B$6,$AF$5)</f>
        <v>0</v>
      </c>
    </row>
    <row r="200" spans="1:32" x14ac:dyDescent="0.2">
      <c r="A200" s="85">
        <f t="shared" si="23"/>
        <v>195</v>
      </c>
      <c r="B200" s="89"/>
      <c r="C200" s="90"/>
      <c r="D200" s="79"/>
      <c r="E200" s="80"/>
      <c r="F200" s="81"/>
      <c r="G200" s="82"/>
      <c r="H200" s="83"/>
      <c r="I200" s="49">
        <f t="shared" si="26"/>
        <v>3625</v>
      </c>
      <c r="J200" s="162"/>
      <c r="K200" s="163"/>
      <c r="L200" s="164">
        <f t="shared" si="24"/>
        <v>10882</v>
      </c>
      <c r="M200" s="50">
        <f t="shared" si="25"/>
        <v>195</v>
      </c>
      <c r="N200" s="47" t="str">
        <f>IF(AND(E200='Povolené hodnoty'!$B$4,F200=2),G200+J200,"")</f>
        <v/>
      </c>
      <c r="O200" s="49" t="str">
        <f>IF(AND(E200='Povolené hodnoty'!$B$4,F200=1),G200+J200,"")</f>
        <v/>
      </c>
      <c r="P200" s="47" t="str">
        <f>IF(AND(E200='Povolené hodnoty'!$B$4,F200=10),H200+K200,"")</f>
        <v/>
      </c>
      <c r="Q200" s="49" t="str">
        <f>IF(AND(E200='Povolené hodnoty'!$B$4,F200=9),H200+K200,"")</f>
        <v/>
      </c>
      <c r="R200" s="47" t="str">
        <f>IF(AND(E200&lt;&gt;'Povolené hodnoty'!$B$4,F200=2),G200+J200,"")</f>
        <v/>
      </c>
      <c r="S200" s="48" t="str">
        <f>IF(AND(E200&lt;&gt;'Povolené hodnoty'!$B$4,F200=3),G200+J200,"")</f>
        <v/>
      </c>
      <c r="T200" s="48" t="str">
        <f>IF(AND(E200&lt;&gt;'Povolené hodnoty'!$B$4,F200=4),G200+J200,"")</f>
        <v/>
      </c>
      <c r="U200" s="48" t="str">
        <f>IF(AND(E200&lt;&gt;'Povolené hodnoty'!$B$4,OR(F200="5a",F200="5b")),G200-H200+J200-K200,"")</f>
        <v/>
      </c>
      <c r="V200" s="48" t="str">
        <f>IF(AND(E200&lt;&gt;'Povolené hodnoty'!$B$4,F200=6),G200+J200,"")</f>
        <v/>
      </c>
      <c r="W200" s="49" t="str">
        <f>IF(AND(E200&lt;&gt;'Povolené hodnoty'!$B$4,F200=7),G200+J200,"")</f>
        <v/>
      </c>
      <c r="X200" s="47" t="str">
        <f>IF(AND(E200&lt;&gt;'Povolené hodnoty'!$B$4,F200=10),H200+K200,"")</f>
        <v/>
      </c>
      <c r="Y200" s="48" t="str">
        <f>IF(AND(E200&lt;&gt;'Povolené hodnoty'!$B$4,F200=11),H200+K200,"")</f>
        <v/>
      </c>
      <c r="Z200" s="48" t="str">
        <f>IF(AND(E200&lt;&gt;'Povolené hodnoty'!$B$4,F200=12),H200+K200,"")</f>
        <v/>
      </c>
      <c r="AA200" s="49" t="str">
        <f>IF(AND(E200&lt;&gt;'Povolené hodnoty'!$B$4,F200=13),H200+K200,"")</f>
        <v/>
      </c>
      <c r="AC200" s="23" t="b">
        <f t="shared" si="27"/>
        <v>0</v>
      </c>
      <c r="AD200" s="23" t="b">
        <f t="shared" ref="AD200:AD215" si="28">COUNT(G200:H200,J200:K200)&gt;1</f>
        <v>0</v>
      </c>
      <c r="AE200" s="23" t="b">
        <f>AND(E200&lt;&gt;'Povolené hodnoty'!$B$6,OR(SUM(G200,J200)&lt;&gt;SUM(N200:O200,R200:W200),SUM(H200,K200)&lt;&gt;SUM(P200:Q200,X200:AA200),COUNT(G200:H200,J200:K200)&lt;&gt;COUNT(N200:AA200)))</f>
        <v>0</v>
      </c>
      <c r="AF200" s="23" t="b">
        <f>AND(E200='Povolené hodnoty'!$B$6,$AF$5)</f>
        <v>0</v>
      </c>
    </row>
    <row r="201" spans="1:32" x14ac:dyDescent="0.2">
      <c r="A201" s="85">
        <f t="shared" si="23"/>
        <v>196</v>
      </c>
      <c r="B201" s="89"/>
      <c r="C201" s="90"/>
      <c r="D201" s="79"/>
      <c r="E201" s="80"/>
      <c r="F201" s="81"/>
      <c r="G201" s="82"/>
      <c r="H201" s="83"/>
      <c r="I201" s="49">
        <f t="shared" si="26"/>
        <v>3625</v>
      </c>
      <c r="J201" s="162"/>
      <c r="K201" s="163"/>
      <c r="L201" s="164">
        <f t="shared" si="24"/>
        <v>10882</v>
      </c>
      <c r="M201" s="50">
        <f t="shared" si="25"/>
        <v>196</v>
      </c>
      <c r="N201" s="47" t="str">
        <f>IF(AND(E201='Povolené hodnoty'!$B$4,F201=2),G201+J201,"")</f>
        <v/>
      </c>
      <c r="O201" s="49" t="str">
        <f>IF(AND(E201='Povolené hodnoty'!$B$4,F201=1),G201+J201,"")</f>
        <v/>
      </c>
      <c r="P201" s="47" t="str">
        <f>IF(AND(E201='Povolené hodnoty'!$B$4,F201=10),H201+K201,"")</f>
        <v/>
      </c>
      <c r="Q201" s="49" t="str">
        <f>IF(AND(E201='Povolené hodnoty'!$B$4,F201=9),H201+K201,"")</f>
        <v/>
      </c>
      <c r="R201" s="47" t="str">
        <f>IF(AND(E201&lt;&gt;'Povolené hodnoty'!$B$4,F201=2),G201+J201,"")</f>
        <v/>
      </c>
      <c r="S201" s="48" t="str">
        <f>IF(AND(E201&lt;&gt;'Povolené hodnoty'!$B$4,F201=3),G201+J201,"")</f>
        <v/>
      </c>
      <c r="T201" s="48" t="str">
        <f>IF(AND(E201&lt;&gt;'Povolené hodnoty'!$B$4,F201=4),G201+J201,"")</f>
        <v/>
      </c>
      <c r="U201" s="48" t="str">
        <f>IF(AND(E201&lt;&gt;'Povolené hodnoty'!$B$4,OR(F201="5a",F201="5b")),G201-H201+J201-K201,"")</f>
        <v/>
      </c>
      <c r="V201" s="48" t="str">
        <f>IF(AND(E201&lt;&gt;'Povolené hodnoty'!$B$4,F201=6),G201+J201,"")</f>
        <v/>
      </c>
      <c r="W201" s="49" t="str">
        <f>IF(AND(E201&lt;&gt;'Povolené hodnoty'!$B$4,F201=7),G201+J201,"")</f>
        <v/>
      </c>
      <c r="X201" s="47" t="str">
        <f>IF(AND(E201&lt;&gt;'Povolené hodnoty'!$B$4,F201=10),H201+K201,"")</f>
        <v/>
      </c>
      <c r="Y201" s="48" t="str">
        <f>IF(AND(E201&lt;&gt;'Povolené hodnoty'!$B$4,F201=11),H201+K201,"")</f>
        <v/>
      </c>
      <c r="Z201" s="48" t="str">
        <f>IF(AND(E201&lt;&gt;'Povolené hodnoty'!$B$4,F201=12),H201+K201,"")</f>
        <v/>
      </c>
      <c r="AA201" s="49" t="str">
        <f>IF(AND(E201&lt;&gt;'Povolené hodnoty'!$B$4,F201=13),H201+K201,"")</f>
        <v/>
      </c>
      <c r="AC201" s="23" t="b">
        <f t="shared" si="27"/>
        <v>0</v>
      </c>
      <c r="AD201" s="23" t="b">
        <f t="shared" si="28"/>
        <v>0</v>
      </c>
      <c r="AE201" s="23" t="b">
        <f>AND(E201&lt;&gt;'Povolené hodnoty'!$B$6,OR(SUM(G201,J201)&lt;&gt;SUM(N201:O201,R201:W201),SUM(H201,K201)&lt;&gt;SUM(P201:Q201,X201:AA201),COUNT(G201:H201,J201:K201)&lt;&gt;COUNT(N201:AA201)))</f>
        <v>0</v>
      </c>
      <c r="AF201" s="23" t="b">
        <f>AND(E201='Povolené hodnoty'!$B$6,$AF$5)</f>
        <v>0</v>
      </c>
    </row>
    <row r="202" spans="1:32" x14ac:dyDescent="0.2">
      <c r="A202" s="85">
        <f t="shared" si="23"/>
        <v>197</v>
      </c>
      <c r="B202" s="89"/>
      <c r="C202" s="90"/>
      <c r="D202" s="79"/>
      <c r="E202" s="80"/>
      <c r="F202" s="81"/>
      <c r="G202" s="82"/>
      <c r="H202" s="83"/>
      <c r="I202" s="49">
        <f t="shared" si="26"/>
        <v>3625</v>
      </c>
      <c r="J202" s="162"/>
      <c r="K202" s="163"/>
      <c r="L202" s="164">
        <f t="shared" si="24"/>
        <v>10882</v>
      </c>
      <c r="M202" s="50">
        <f t="shared" si="25"/>
        <v>197</v>
      </c>
      <c r="N202" s="47" t="str">
        <f>IF(AND(E202='Povolené hodnoty'!$B$4,F202=2),G202+J202,"")</f>
        <v/>
      </c>
      <c r="O202" s="49" t="str">
        <f>IF(AND(E202='Povolené hodnoty'!$B$4,F202=1),G202+J202,"")</f>
        <v/>
      </c>
      <c r="P202" s="47" t="str">
        <f>IF(AND(E202='Povolené hodnoty'!$B$4,F202=10),H202+K202,"")</f>
        <v/>
      </c>
      <c r="Q202" s="49" t="str">
        <f>IF(AND(E202='Povolené hodnoty'!$B$4,F202=9),H202+K202,"")</f>
        <v/>
      </c>
      <c r="R202" s="47" t="str">
        <f>IF(AND(E202&lt;&gt;'Povolené hodnoty'!$B$4,F202=2),G202+J202,"")</f>
        <v/>
      </c>
      <c r="S202" s="48" t="str">
        <f>IF(AND(E202&lt;&gt;'Povolené hodnoty'!$B$4,F202=3),G202+J202,"")</f>
        <v/>
      </c>
      <c r="T202" s="48" t="str">
        <f>IF(AND(E202&lt;&gt;'Povolené hodnoty'!$B$4,F202=4),G202+J202,"")</f>
        <v/>
      </c>
      <c r="U202" s="48" t="str">
        <f>IF(AND(E202&lt;&gt;'Povolené hodnoty'!$B$4,OR(F202="5a",F202="5b")),G202-H202+J202-K202,"")</f>
        <v/>
      </c>
      <c r="V202" s="48" t="str">
        <f>IF(AND(E202&lt;&gt;'Povolené hodnoty'!$B$4,F202=6),G202+J202,"")</f>
        <v/>
      </c>
      <c r="W202" s="49" t="str">
        <f>IF(AND(E202&lt;&gt;'Povolené hodnoty'!$B$4,F202=7),G202+J202,"")</f>
        <v/>
      </c>
      <c r="X202" s="47" t="str">
        <f>IF(AND(E202&lt;&gt;'Povolené hodnoty'!$B$4,F202=10),H202+K202,"")</f>
        <v/>
      </c>
      <c r="Y202" s="48" t="str">
        <f>IF(AND(E202&lt;&gt;'Povolené hodnoty'!$B$4,F202=11),H202+K202,"")</f>
        <v/>
      </c>
      <c r="Z202" s="48" t="str">
        <f>IF(AND(E202&lt;&gt;'Povolené hodnoty'!$B$4,F202=12),H202+K202,"")</f>
        <v/>
      </c>
      <c r="AA202" s="49" t="str">
        <f>IF(AND(E202&lt;&gt;'Povolené hodnoty'!$B$4,F202=13),H202+K202,"")</f>
        <v/>
      </c>
      <c r="AC202" s="23" t="b">
        <f t="shared" si="27"/>
        <v>0</v>
      </c>
      <c r="AD202" s="23" t="b">
        <f t="shared" si="28"/>
        <v>0</v>
      </c>
      <c r="AE202" s="23" t="b">
        <f>AND(E202&lt;&gt;'Povolené hodnoty'!$B$6,OR(SUM(G202,J202)&lt;&gt;SUM(N202:O202,R202:W202),SUM(H202,K202)&lt;&gt;SUM(P202:Q202,X202:AA202),COUNT(G202:H202,J202:K202)&lt;&gt;COUNT(N202:AA202)))</f>
        <v>0</v>
      </c>
      <c r="AF202" s="23" t="b">
        <f>AND(E202='Povolené hodnoty'!$B$6,$AF$5)</f>
        <v>0</v>
      </c>
    </row>
    <row r="203" spans="1:32" x14ac:dyDescent="0.2">
      <c r="A203" s="85">
        <f t="shared" si="23"/>
        <v>198</v>
      </c>
      <c r="B203" s="89"/>
      <c r="C203" s="90"/>
      <c r="D203" s="79"/>
      <c r="E203" s="80"/>
      <c r="F203" s="81"/>
      <c r="G203" s="82"/>
      <c r="H203" s="83"/>
      <c r="I203" s="49">
        <f t="shared" si="26"/>
        <v>3625</v>
      </c>
      <c r="J203" s="162"/>
      <c r="K203" s="163"/>
      <c r="L203" s="164">
        <f t="shared" si="24"/>
        <v>10882</v>
      </c>
      <c r="M203" s="50">
        <f t="shared" si="25"/>
        <v>198</v>
      </c>
      <c r="N203" s="47" t="str">
        <f>IF(AND(E203='Povolené hodnoty'!$B$4,F203=2),G203+J203,"")</f>
        <v/>
      </c>
      <c r="O203" s="49" t="str">
        <f>IF(AND(E203='Povolené hodnoty'!$B$4,F203=1),G203+J203,"")</f>
        <v/>
      </c>
      <c r="P203" s="47" t="str">
        <f>IF(AND(E203='Povolené hodnoty'!$B$4,F203=10),H203+K203,"")</f>
        <v/>
      </c>
      <c r="Q203" s="49" t="str">
        <f>IF(AND(E203='Povolené hodnoty'!$B$4,F203=9),H203+K203,"")</f>
        <v/>
      </c>
      <c r="R203" s="47" t="str">
        <f>IF(AND(E203&lt;&gt;'Povolené hodnoty'!$B$4,F203=2),G203+J203,"")</f>
        <v/>
      </c>
      <c r="S203" s="48" t="str">
        <f>IF(AND(E203&lt;&gt;'Povolené hodnoty'!$B$4,F203=3),G203+J203,"")</f>
        <v/>
      </c>
      <c r="T203" s="48" t="str">
        <f>IF(AND(E203&lt;&gt;'Povolené hodnoty'!$B$4,F203=4),G203+J203,"")</f>
        <v/>
      </c>
      <c r="U203" s="48" t="str">
        <f>IF(AND(E203&lt;&gt;'Povolené hodnoty'!$B$4,OR(F203="5a",F203="5b")),G203-H203+J203-K203,"")</f>
        <v/>
      </c>
      <c r="V203" s="48" t="str">
        <f>IF(AND(E203&lt;&gt;'Povolené hodnoty'!$B$4,F203=6),G203+J203,"")</f>
        <v/>
      </c>
      <c r="W203" s="49" t="str">
        <f>IF(AND(E203&lt;&gt;'Povolené hodnoty'!$B$4,F203=7),G203+J203,"")</f>
        <v/>
      </c>
      <c r="X203" s="47" t="str">
        <f>IF(AND(E203&lt;&gt;'Povolené hodnoty'!$B$4,F203=10),H203+K203,"")</f>
        <v/>
      </c>
      <c r="Y203" s="48" t="str">
        <f>IF(AND(E203&lt;&gt;'Povolené hodnoty'!$B$4,F203=11),H203+K203,"")</f>
        <v/>
      </c>
      <c r="Z203" s="48" t="str">
        <f>IF(AND(E203&lt;&gt;'Povolené hodnoty'!$B$4,F203=12),H203+K203,"")</f>
        <v/>
      </c>
      <c r="AA203" s="49" t="str">
        <f>IF(AND(E203&lt;&gt;'Povolené hodnoty'!$B$4,F203=13),H203+K203,"")</f>
        <v/>
      </c>
      <c r="AC203" s="23" t="b">
        <f t="shared" si="27"/>
        <v>0</v>
      </c>
      <c r="AD203" s="23" t="b">
        <f t="shared" si="28"/>
        <v>0</v>
      </c>
      <c r="AE203" s="23" t="b">
        <f>AND(E203&lt;&gt;'Povolené hodnoty'!$B$6,OR(SUM(G203,J203)&lt;&gt;SUM(N203:O203,R203:W203),SUM(H203,K203)&lt;&gt;SUM(P203:Q203,X203:AA203),COUNT(G203:H203,J203:K203)&lt;&gt;COUNT(N203:AA203)))</f>
        <v>0</v>
      </c>
      <c r="AF203" s="23" t="b">
        <f>AND(E203='Povolené hodnoty'!$B$6,$AF$5)</f>
        <v>0</v>
      </c>
    </row>
    <row r="204" spans="1:32" x14ac:dyDescent="0.2">
      <c r="A204" s="85">
        <f t="shared" si="23"/>
        <v>199</v>
      </c>
      <c r="B204" s="89"/>
      <c r="C204" s="90"/>
      <c r="D204" s="79"/>
      <c r="E204" s="80"/>
      <c r="F204" s="81"/>
      <c r="G204" s="82"/>
      <c r="H204" s="83"/>
      <c r="I204" s="49">
        <f t="shared" si="26"/>
        <v>3625</v>
      </c>
      <c r="J204" s="162"/>
      <c r="K204" s="163"/>
      <c r="L204" s="164">
        <f t="shared" si="24"/>
        <v>10882</v>
      </c>
      <c r="M204" s="50">
        <f t="shared" si="25"/>
        <v>199</v>
      </c>
      <c r="N204" s="47" t="str">
        <f>IF(AND(E204='Povolené hodnoty'!$B$4,F204=2),G204+J204,"")</f>
        <v/>
      </c>
      <c r="O204" s="49" t="str">
        <f>IF(AND(E204='Povolené hodnoty'!$B$4,F204=1),G204+J204,"")</f>
        <v/>
      </c>
      <c r="P204" s="47" t="str">
        <f>IF(AND(E204='Povolené hodnoty'!$B$4,F204=10),H204+K204,"")</f>
        <v/>
      </c>
      <c r="Q204" s="49" t="str">
        <f>IF(AND(E204='Povolené hodnoty'!$B$4,F204=9),H204+K204,"")</f>
        <v/>
      </c>
      <c r="R204" s="47" t="str">
        <f>IF(AND(E204&lt;&gt;'Povolené hodnoty'!$B$4,F204=2),G204+J204,"")</f>
        <v/>
      </c>
      <c r="S204" s="48" t="str">
        <f>IF(AND(E204&lt;&gt;'Povolené hodnoty'!$B$4,F204=3),G204+J204,"")</f>
        <v/>
      </c>
      <c r="T204" s="48" t="str">
        <f>IF(AND(E204&lt;&gt;'Povolené hodnoty'!$B$4,F204=4),G204+J204,"")</f>
        <v/>
      </c>
      <c r="U204" s="48" t="str">
        <f>IF(AND(E204&lt;&gt;'Povolené hodnoty'!$B$4,OR(F204="5a",F204="5b")),G204-H204+J204-K204,"")</f>
        <v/>
      </c>
      <c r="V204" s="48" t="str">
        <f>IF(AND(E204&lt;&gt;'Povolené hodnoty'!$B$4,F204=6),G204+J204,"")</f>
        <v/>
      </c>
      <c r="W204" s="49" t="str">
        <f>IF(AND(E204&lt;&gt;'Povolené hodnoty'!$B$4,F204=7),G204+J204,"")</f>
        <v/>
      </c>
      <c r="X204" s="47" t="str">
        <f>IF(AND(E204&lt;&gt;'Povolené hodnoty'!$B$4,F204=10),H204+K204,"")</f>
        <v/>
      </c>
      <c r="Y204" s="48" t="str">
        <f>IF(AND(E204&lt;&gt;'Povolené hodnoty'!$B$4,F204=11),H204+K204,"")</f>
        <v/>
      </c>
      <c r="Z204" s="48" t="str">
        <f>IF(AND(E204&lt;&gt;'Povolené hodnoty'!$B$4,F204=12),H204+K204,"")</f>
        <v/>
      </c>
      <c r="AA204" s="49" t="str">
        <f>IF(AND(E204&lt;&gt;'Povolené hodnoty'!$B$4,F204=13),H204+K204,"")</f>
        <v/>
      </c>
      <c r="AC204" s="23" t="b">
        <f t="shared" si="27"/>
        <v>0</v>
      </c>
      <c r="AD204" s="23" t="b">
        <f t="shared" si="28"/>
        <v>0</v>
      </c>
      <c r="AE204" s="23" t="b">
        <f>AND(E204&lt;&gt;'Povolené hodnoty'!$B$6,OR(SUM(G204,J204)&lt;&gt;SUM(N204:O204,R204:W204),SUM(H204,K204)&lt;&gt;SUM(P204:Q204,X204:AA204),COUNT(G204:H204,J204:K204)&lt;&gt;COUNT(N204:AA204)))</f>
        <v>0</v>
      </c>
      <c r="AF204" s="23" t="b">
        <f>AND(E204='Povolené hodnoty'!$B$6,$AF$5)</f>
        <v>0</v>
      </c>
    </row>
    <row r="205" spans="1:32" x14ac:dyDescent="0.2">
      <c r="A205" s="85">
        <f t="shared" si="23"/>
        <v>200</v>
      </c>
      <c r="B205" s="89"/>
      <c r="C205" s="90"/>
      <c r="D205" s="79"/>
      <c r="E205" s="80"/>
      <c r="F205" s="81"/>
      <c r="G205" s="82"/>
      <c r="H205" s="83"/>
      <c r="I205" s="49">
        <f t="shared" si="26"/>
        <v>3625</v>
      </c>
      <c r="J205" s="162"/>
      <c r="K205" s="163"/>
      <c r="L205" s="164">
        <f t="shared" si="24"/>
        <v>10882</v>
      </c>
      <c r="M205" s="50">
        <f t="shared" si="25"/>
        <v>200</v>
      </c>
      <c r="N205" s="47" t="str">
        <f>IF(AND(E205='Povolené hodnoty'!$B$4,F205=2),G205+J205,"")</f>
        <v/>
      </c>
      <c r="O205" s="49" t="str">
        <f>IF(AND(E205='Povolené hodnoty'!$B$4,F205=1),G205+J205,"")</f>
        <v/>
      </c>
      <c r="P205" s="47" t="str">
        <f>IF(AND(E205='Povolené hodnoty'!$B$4,F205=10),H205+K205,"")</f>
        <v/>
      </c>
      <c r="Q205" s="49" t="str">
        <f>IF(AND(E205='Povolené hodnoty'!$B$4,F205=9),H205+K205,"")</f>
        <v/>
      </c>
      <c r="R205" s="47" t="str">
        <f>IF(AND(E205&lt;&gt;'Povolené hodnoty'!$B$4,F205=2),G205+J205,"")</f>
        <v/>
      </c>
      <c r="S205" s="48" t="str">
        <f>IF(AND(E205&lt;&gt;'Povolené hodnoty'!$B$4,F205=3),G205+J205,"")</f>
        <v/>
      </c>
      <c r="T205" s="48" t="str">
        <f>IF(AND(E205&lt;&gt;'Povolené hodnoty'!$B$4,F205=4),G205+J205,"")</f>
        <v/>
      </c>
      <c r="U205" s="48" t="str">
        <f>IF(AND(E205&lt;&gt;'Povolené hodnoty'!$B$4,OR(F205="5a",F205="5b")),G205-H205+J205-K205,"")</f>
        <v/>
      </c>
      <c r="V205" s="48" t="str">
        <f>IF(AND(E205&lt;&gt;'Povolené hodnoty'!$B$4,F205=6),G205+J205,"")</f>
        <v/>
      </c>
      <c r="W205" s="49" t="str">
        <f>IF(AND(E205&lt;&gt;'Povolené hodnoty'!$B$4,F205=7),G205+J205,"")</f>
        <v/>
      </c>
      <c r="X205" s="47" t="str">
        <f>IF(AND(E205&lt;&gt;'Povolené hodnoty'!$B$4,F205=10),H205+K205,"")</f>
        <v/>
      </c>
      <c r="Y205" s="48" t="str">
        <f>IF(AND(E205&lt;&gt;'Povolené hodnoty'!$B$4,F205=11),H205+K205,"")</f>
        <v/>
      </c>
      <c r="Z205" s="48" t="str">
        <f>IF(AND(E205&lt;&gt;'Povolené hodnoty'!$B$4,F205=12),H205+K205,"")</f>
        <v/>
      </c>
      <c r="AA205" s="49" t="str">
        <f>IF(AND(E205&lt;&gt;'Povolené hodnoty'!$B$4,F205=13),H205+K205,"")</f>
        <v/>
      </c>
      <c r="AC205" s="23" t="b">
        <f t="shared" si="27"/>
        <v>0</v>
      </c>
      <c r="AD205" s="23" t="b">
        <f t="shared" si="28"/>
        <v>0</v>
      </c>
      <c r="AE205" s="23" t="b">
        <f>AND(E205&lt;&gt;'Povolené hodnoty'!$B$6,OR(SUM(G205,J205)&lt;&gt;SUM(N205:O205,R205:W205),SUM(H205,K205)&lt;&gt;SUM(P205:Q205,X205:AA205),COUNT(G205:H205,J205:K205)&lt;&gt;COUNT(N205:AA205)))</f>
        <v>0</v>
      </c>
      <c r="AF205" s="23" t="b">
        <f>AND(E205='Povolené hodnoty'!$B$6,$AF$5)</f>
        <v>0</v>
      </c>
    </row>
    <row r="206" spans="1:32" x14ac:dyDescent="0.2">
      <c r="A206" s="85">
        <f t="shared" si="23"/>
        <v>201</v>
      </c>
      <c r="B206" s="89"/>
      <c r="C206" s="90"/>
      <c r="D206" s="79"/>
      <c r="E206" s="80"/>
      <c r="F206" s="81"/>
      <c r="G206" s="82"/>
      <c r="H206" s="83"/>
      <c r="I206" s="49">
        <f t="shared" si="26"/>
        <v>3625</v>
      </c>
      <c r="J206" s="162"/>
      <c r="K206" s="163"/>
      <c r="L206" s="164">
        <f t="shared" si="24"/>
        <v>10882</v>
      </c>
      <c r="M206" s="50">
        <f t="shared" si="25"/>
        <v>201</v>
      </c>
      <c r="N206" s="47" t="str">
        <f>IF(AND(E206='Povolené hodnoty'!$B$4,F206=2),G206+J206,"")</f>
        <v/>
      </c>
      <c r="O206" s="49" t="str">
        <f>IF(AND(E206='Povolené hodnoty'!$B$4,F206=1),G206+J206,"")</f>
        <v/>
      </c>
      <c r="P206" s="47" t="str">
        <f>IF(AND(E206='Povolené hodnoty'!$B$4,F206=10),H206+K206,"")</f>
        <v/>
      </c>
      <c r="Q206" s="49" t="str">
        <f>IF(AND(E206='Povolené hodnoty'!$B$4,F206=9),H206+K206,"")</f>
        <v/>
      </c>
      <c r="R206" s="47" t="str">
        <f>IF(AND(E206&lt;&gt;'Povolené hodnoty'!$B$4,F206=2),G206+J206,"")</f>
        <v/>
      </c>
      <c r="S206" s="48" t="str">
        <f>IF(AND(E206&lt;&gt;'Povolené hodnoty'!$B$4,F206=3),G206+J206,"")</f>
        <v/>
      </c>
      <c r="T206" s="48" t="str">
        <f>IF(AND(E206&lt;&gt;'Povolené hodnoty'!$B$4,F206=4),G206+J206,"")</f>
        <v/>
      </c>
      <c r="U206" s="48" t="str">
        <f>IF(AND(E206&lt;&gt;'Povolené hodnoty'!$B$4,OR(F206="5a",F206="5b")),G206-H206+J206-K206,"")</f>
        <v/>
      </c>
      <c r="V206" s="48" t="str">
        <f>IF(AND(E206&lt;&gt;'Povolené hodnoty'!$B$4,F206=6),G206+J206,"")</f>
        <v/>
      </c>
      <c r="W206" s="49" t="str">
        <f>IF(AND(E206&lt;&gt;'Povolené hodnoty'!$B$4,F206=7),G206+J206,"")</f>
        <v/>
      </c>
      <c r="X206" s="47" t="str">
        <f>IF(AND(E206&lt;&gt;'Povolené hodnoty'!$B$4,F206=10),H206+K206,"")</f>
        <v/>
      </c>
      <c r="Y206" s="48" t="str">
        <f>IF(AND(E206&lt;&gt;'Povolené hodnoty'!$B$4,F206=11),H206+K206,"")</f>
        <v/>
      </c>
      <c r="Z206" s="48" t="str">
        <f>IF(AND(E206&lt;&gt;'Povolené hodnoty'!$B$4,F206=12),H206+K206,"")</f>
        <v/>
      </c>
      <c r="AA206" s="49" t="str">
        <f>IF(AND(E206&lt;&gt;'Povolené hodnoty'!$B$4,F206=13),H206+K206,"")</f>
        <v/>
      </c>
      <c r="AC206" s="23" t="b">
        <f t="shared" si="27"/>
        <v>0</v>
      </c>
      <c r="AD206" s="23" t="b">
        <f t="shared" si="28"/>
        <v>0</v>
      </c>
      <c r="AE206" s="23" t="b">
        <f>AND(E206&lt;&gt;'Povolené hodnoty'!$B$6,OR(SUM(G206,J206)&lt;&gt;SUM(N206:O206,R206:W206),SUM(H206,K206)&lt;&gt;SUM(P206:Q206,X206:AA206),COUNT(G206:H206,J206:K206)&lt;&gt;COUNT(N206:AA206)))</f>
        <v>0</v>
      </c>
      <c r="AF206" s="23" t="b">
        <f>AND(E206='Povolené hodnoty'!$B$6,$AF$5)</f>
        <v>0</v>
      </c>
    </row>
    <row r="207" spans="1:32" x14ac:dyDescent="0.2">
      <c r="A207" s="85">
        <f t="shared" si="23"/>
        <v>202</v>
      </c>
      <c r="B207" s="89"/>
      <c r="C207" s="90"/>
      <c r="D207" s="79"/>
      <c r="E207" s="80"/>
      <c r="F207" s="81"/>
      <c r="G207" s="82"/>
      <c r="H207" s="83"/>
      <c r="I207" s="49">
        <f t="shared" si="26"/>
        <v>3625</v>
      </c>
      <c r="J207" s="162"/>
      <c r="K207" s="163"/>
      <c r="L207" s="164">
        <f t="shared" si="24"/>
        <v>10882</v>
      </c>
      <c r="M207" s="50">
        <f t="shared" si="25"/>
        <v>202</v>
      </c>
      <c r="N207" s="47" t="str">
        <f>IF(AND(E207='Povolené hodnoty'!$B$4,F207=2),G207+J207,"")</f>
        <v/>
      </c>
      <c r="O207" s="49" t="str">
        <f>IF(AND(E207='Povolené hodnoty'!$B$4,F207=1),G207+J207,"")</f>
        <v/>
      </c>
      <c r="P207" s="47" t="str">
        <f>IF(AND(E207='Povolené hodnoty'!$B$4,F207=10),H207+K207,"")</f>
        <v/>
      </c>
      <c r="Q207" s="49" t="str">
        <f>IF(AND(E207='Povolené hodnoty'!$B$4,F207=9),H207+K207,"")</f>
        <v/>
      </c>
      <c r="R207" s="47" t="str">
        <f>IF(AND(E207&lt;&gt;'Povolené hodnoty'!$B$4,F207=2),G207+J207,"")</f>
        <v/>
      </c>
      <c r="S207" s="48" t="str">
        <f>IF(AND(E207&lt;&gt;'Povolené hodnoty'!$B$4,F207=3),G207+J207,"")</f>
        <v/>
      </c>
      <c r="T207" s="48" t="str">
        <f>IF(AND(E207&lt;&gt;'Povolené hodnoty'!$B$4,F207=4),G207+J207,"")</f>
        <v/>
      </c>
      <c r="U207" s="48" t="str">
        <f>IF(AND(E207&lt;&gt;'Povolené hodnoty'!$B$4,OR(F207="5a",F207="5b")),G207-H207+J207-K207,"")</f>
        <v/>
      </c>
      <c r="V207" s="48" t="str">
        <f>IF(AND(E207&lt;&gt;'Povolené hodnoty'!$B$4,F207=6),G207+J207,"")</f>
        <v/>
      </c>
      <c r="W207" s="49" t="str">
        <f>IF(AND(E207&lt;&gt;'Povolené hodnoty'!$B$4,F207=7),G207+J207,"")</f>
        <v/>
      </c>
      <c r="X207" s="47" t="str">
        <f>IF(AND(E207&lt;&gt;'Povolené hodnoty'!$B$4,F207=10),H207+K207,"")</f>
        <v/>
      </c>
      <c r="Y207" s="48" t="str">
        <f>IF(AND(E207&lt;&gt;'Povolené hodnoty'!$B$4,F207=11),H207+K207,"")</f>
        <v/>
      </c>
      <c r="Z207" s="48" t="str">
        <f>IF(AND(E207&lt;&gt;'Povolené hodnoty'!$B$4,F207=12),H207+K207,"")</f>
        <v/>
      </c>
      <c r="AA207" s="49" t="str">
        <f>IF(AND(E207&lt;&gt;'Povolené hodnoty'!$B$4,F207=13),H207+K207,"")</f>
        <v/>
      </c>
      <c r="AC207" s="23" t="b">
        <f t="shared" si="27"/>
        <v>0</v>
      </c>
      <c r="AD207" s="23" t="b">
        <f t="shared" si="28"/>
        <v>0</v>
      </c>
      <c r="AE207" s="23" t="b">
        <f>AND(E207&lt;&gt;'Povolené hodnoty'!$B$6,OR(SUM(G207,J207)&lt;&gt;SUM(N207:O207,R207:W207),SUM(H207,K207)&lt;&gt;SUM(P207:Q207,X207:AA207),COUNT(G207:H207,J207:K207)&lt;&gt;COUNT(N207:AA207)))</f>
        <v>0</v>
      </c>
      <c r="AF207" s="23" t="b">
        <f>AND(E207='Povolené hodnoty'!$B$6,$AF$5)</f>
        <v>0</v>
      </c>
    </row>
    <row r="208" spans="1:32" x14ac:dyDescent="0.2">
      <c r="A208" s="85">
        <f t="shared" si="23"/>
        <v>203</v>
      </c>
      <c r="B208" s="89"/>
      <c r="C208" s="90"/>
      <c r="D208" s="79"/>
      <c r="E208" s="80"/>
      <c r="F208" s="81"/>
      <c r="G208" s="82"/>
      <c r="H208" s="83"/>
      <c r="I208" s="49">
        <f t="shared" si="26"/>
        <v>3625</v>
      </c>
      <c r="J208" s="162"/>
      <c r="K208" s="163"/>
      <c r="L208" s="164">
        <f t="shared" si="24"/>
        <v>10882</v>
      </c>
      <c r="M208" s="50">
        <f t="shared" si="25"/>
        <v>203</v>
      </c>
      <c r="N208" s="47" t="str">
        <f>IF(AND(E208='Povolené hodnoty'!$B$4,F208=2),G208+J208,"")</f>
        <v/>
      </c>
      <c r="O208" s="49" t="str">
        <f>IF(AND(E208='Povolené hodnoty'!$B$4,F208=1),G208+J208,"")</f>
        <v/>
      </c>
      <c r="P208" s="47" t="str">
        <f>IF(AND(E208='Povolené hodnoty'!$B$4,F208=10),H208+K208,"")</f>
        <v/>
      </c>
      <c r="Q208" s="49" t="str">
        <f>IF(AND(E208='Povolené hodnoty'!$B$4,F208=9),H208+K208,"")</f>
        <v/>
      </c>
      <c r="R208" s="47" t="str">
        <f>IF(AND(E208&lt;&gt;'Povolené hodnoty'!$B$4,F208=2),G208+J208,"")</f>
        <v/>
      </c>
      <c r="S208" s="48" t="str">
        <f>IF(AND(E208&lt;&gt;'Povolené hodnoty'!$B$4,F208=3),G208+J208,"")</f>
        <v/>
      </c>
      <c r="T208" s="48" t="str">
        <f>IF(AND(E208&lt;&gt;'Povolené hodnoty'!$B$4,F208=4),G208+J208,"")</f>
        <v/>
      </c>
      <c r="U208" s="48" t="str">
        <f>IF(AND(E208&lt;&gt;'Povolené hodnoty'!$B$4,OR(F208="5a",F208="5b")),G208-H208+J208-K208,"")</f>
        <v/>
      </c>
      <c r="V208" s="48" t="str">
        <f>IF(AND(E208&lt;&gt;'Povolené hodnoty'!$B$4,F208=6),G208+J208,"")</f>
        <v/>
      </c>
      <c r="W208" s="49" t="str">
        <f>IF(AND(E208&lt;&gt;'Povolené hodnoty'!$B$4,F208=7),G208+J208,"")</f>
        <v/>
      </c>
      <c r="X208" s="47" t="str">
        <f>IF(AND(E208&lt;&gt;'Povolené hodnoty'!$B$4,F208=10),H208+K208,"")</f>
        <v/>
      </c>
      <c r="Y208" s="48" t="str">
        <f>IF(AND(E208&lt;&gt;'Povolené hodnoty'!$B$4,F208=11),H208+K208,"")</f>
        <v/>
      </c>
      <c r="Z208" s="48" t="str">
        <f>IF(AND(E208&lt;&gt;'Povolené hodnoty'!$B$4,F208=12),H208+K208,"")</f>
        <v/>
      </c>
      <c r="AA208" s="49" t="str">
        <f>IF(AND(E208&lt;&gt;'Povolené hodnoty'!$B$4,F208=13),H208+K208,"")</f>
        <v/>
      </c>
      <c r="AC208" s="23" t="b">
        <f t="shared" si="27"/>
        <v>0</v>
      </c>
      <c r="AD208" s="23" t="b">
        <f t="shared" si="28"/>
        <v>0</v>
      </c>
      <c r="AE208" s="23" t="b">
        <f>AND(E208&lt;&gt;'Povolené hodnoty'!$B$6,OR(SUM(G208,J208)&lt;&gt;SUM(N208:O208,R208:W208),SUM(H208,K208)&lt;&gt;SUM(P208:Q208,X208:AA208),COUNT(G208:H208,J208:K208)&lt;&gt;COUNT(N208:AA208)))</f>
        <v>0</v>
      </c>
      <c r="AF208" s="23" t="b">
        <f>AND(E208='Povolené hodnoty'!$B$6,$AF$5)</f>
        <v>0</v>
      </c>
    </row>
    <row r="209" spans="1:32" x14ac:dyDescent="0.2">
      <c r="A209" s="85">
        <f t="shared" si="23"/>
        <v>204</v>
      </c>
      <c r="B209" s="89"/>
      <c r="C209" s="90"/>
      <c r="D209" s="79"/>
      <c r="E209" s="80"/>
      <c r="F209" s="81"/>
      <c r="G209" s="82"/>
      <c r="H209" s="83"/>
      <c r="I209" s="49">
        <f t="shared" si="26"/>
        <v>3625</v>
      </c>
      <c r="J209" s="162"/>
      <c r="K209" s="163"/>
      <c r="L209" s="164">
        <f t="shared" si="24"/>
        <v>10882</v>
      </c>
      <c r="M209" s="50">
        <f t="shared" si="25"/>
        <v>204</v>
      </c>
      <c r="N209" s="47" t="str">
        <f>IF(AND(E209='Povolené hodnoty'!$B$4,F209=2),G209+J209,"")</f>
        <v/>
      </c>
      <c r="O209" s="49" t="str">
        <f>IF(AND(E209='Povolené hodnoty'!$B$4,F209=1),G209+J209,"")</f>
        <v/>
      </c>
      <c r="P209" s="47" t="str">
        <f>IF(AND(E209='Povolené hodnoty'!$B$4,F209=10),H209+K209,"")</f>
        <v/>
      </c>
      <c r="Q209" s="49" t="str">
        <f>IF(AND(E209='Povolené hodnoty'!$B$4,F209=9),H209+K209,"")</f>
        <v/>
      </c>
      <c r="R209" s="47" t="str">
        <f>IF(AND(E209&lt;&gt;'Povolené hodnoty'!$B$4,F209=2),G209+J209,"")</f>
        <v/>
      </c>
      <c r="S209" s="48" t="str">
        <f>IF(AND(E209&lt;&gt;'Povolené hodnoty'!$B$4,F209=3),G209+J209,"")</f>
        <v/>
      </c>
      <c r="T209" s="48" t="str">
        <f>IF(AND(E209&lt;&gt;'Povolené hodnoty'!$B$4,F209=4),G209+J209,"")</f>
        <v/>
      </c>
      <c r="U209" s="48" t="str">
        <f>IF(AND(E209&lt;&gt;'Povolené hodnoty'!$B$4,OR(F209="5a",F209="5b")),G209-H209+J209-K209,"")</f>
        <v/>
      </c>
      <c r="V209" s="48" t="str">
        <f>IF(AND(E209&lt;&gt;'Povolené hodnoty'!$B$4,F209=6),G209+J209,"")</f>
        <v/>
      </c>
      <c r="W209" s="49" t="str">
        <f>IF(AND(E209&lt;&gt;'Povolené hodnoty'!$B$4,F209=7),G209+J209,"")</f>
        <v/>
      </c>
      <c r="X209" s="47" t="str">
        <f>IF(AND(E209&lt;&gt;'Povolené hodnoty'!$B$4,F209=10),H209+K209,"")</f>
        <v/>
      </c>
      <c r="Y209" s="48" t="str">
        <f>IF(AND(E209&lt;&gt;'Povolené hodnoty'!$B$4,F209=11),H209+K209,"")</f>
        <v/>
      </c>
      <c r="Z209" s="48" t="str">
        <f>IF(AND(E209&lt;&gt;'Povolené hodnoty'!$B$4,F209=12),H209+K209,"")</f>
        <v/>
      </c>
      <c r="AA209" s="49" t="str">
        <f>IF(AND(E209&lt;&gt;'Povolené hodnoty'!$B$4,F209=13),H209+K209,"")</f>
        <v/>
      </c>
      <c r="AC209" s="23" t="b">
        <f t="shared" si="27"/>
        <v>0</v>
      </c>
      <c r="AD209" s="23" t="b">
        <f t="shared" si="28"/>
        <v>0</v>
      </c>
      <c r="AE209" s="23" t="b">
        <f>AND(E209&lt;&gt;'Povolené hodnoty'!$B$6,OR(SUM(G209,J209)&lt;&gt;SUM(N209:O209,R209:W209),SUM(H209,K209)&lt;&gt;SUM(P209:Q209,X209:AA209),COUNT(G209:H209,J209:K209)&lt;&gt;COUNT(N209:AA209)))</f>
        <v>0</v>
      </c>
      <c r="AF209" s="23" t="b">
        <f>AND(E209='Povolené hodnoty'!$B$6,$AF$5)</f>
        <v>0</v>
      </c>
    </row>
    <row r="210" spans="1:32" x14ac:dyDescent="0.2">
      <c r="A210" s="85">
        <f t="shared" si="23"/>
        <v>205</v>
      </c>
      <c r="B210" s="89"/>
      <c r="C210" s="90"/>
      <c r="D210" s="79"/>
      <c r="E210" s="80"/>
      <c r="F210" s="81"/>
      <c r="G210" s="82"/>
      <c r="H210" s="83"/>
      <c r="I210" s="49">
        <f t="shared" si="26"/>
        <v>3625</v>
      </c>
      <c r="J210" s="162"/>
      <c r="K210" s="163"/>
      <c r="L210" s="164">
        <f t="shared" si="24"/>
        <v>10882</v>
      </c>
      <c r="M210" s="50">
        <f t="shared" si="25"/>
        <v>205</v>
      </c>
      <c r="N210" s="47" t="str">
        <f>IF(AND(E210='Povolené hodnoty'!$B$4,F210=2),G210+J210,"")</f>
        <v/>
      </c>
      <c r="O210" s="49" t="str">
        <f>IF(AND(E210='Povolené hodnoty'!$B$4,F210=1),G210+J210,"")</f>
        <v/>
      </c>
      <c r="P210" s="47" t="str">
        <f>IF(AND(E210='Povolené hodnoty'!$B$4,F210=10),H210+K210,"")</f>
        <v/>
      </c>
      <c r="Q210" s="49" t="str">
        <f>IF(AND(E210='Povolené hodnoty'!$B$4,F210=9),H210+K210,"")</f>
        <v/>
      </c>
      <c r="R210" s="47" t="str">
        <f>IF(AND(E210&lt;&gt;'Povolené hodnoty'!$B$4,F210=2),G210+J210,"")</f>
        <v/>
      </c>
      <c r="S210" s="48" t="str">
        <f>IF(AND(E210&lt;&gt;'Povolené hodnoty'!$B$4,F210=3),G210+J210,"")</f>
        <v/>
      </c>
      <c r="T210" s="48" t="str">
        <f>IF(AND(E210&lt;&gt;'Povolené hodnoty'!$B$4,F210=4),G210+J210,"")</f>
        <v/>
      </c>
      <c r="U210" s="48" t="str">
        <f>IF(AND(E210&lt;&gt;'Povolené hodnoty'!$B$4,OR(F210="5a",F210="5b")),G210-H210+J210-K210,"")</f>
        <v/>
      </c>
      <c r="V210" s="48" t="str">
        <f>IF(AND(E210&lt;&gt;'Povolené hodnoty'!$B$4,F210=6),G210+J210,"")</f>
        <v/>
      </c>
      <c r="W210" s="49" t="str">
        <f>IF(AND(E210&lt;&gt;'Povolené hodnoty'!$B$4,F210=7),G210+J210,"")</f>
        <v/>
      </c>
      <c r="X210" s="47" t="str">
        <f>IF(AND(E210&lt;&gt;'Povolené hodnoty'!$B$4,F210=10),H210+K210,"")</f>
        <v/>
      </c>
      <c r="Y210" s="48" t="str">
        <f>IF(AND(E210&lt;&gt;'Povolené hodnoty'!$B$4,F210=11),H210+K210,"")</f>
        <v/>
      </c>
      <c r="Z210" s="48" t="str">
        <f>IF(AND(E210&lt;&gt;'Povolené hodnoty'!$B$4,F210=12),H210+K210,"")</f>
        <v/>
      </c>
      <c r="AA210" s="49" t="str">
        <f>IF(AND(E210&lt;&gt;'Povolené hodnoty'!$B$4,F210=13),H210+K210,"")</f>
        <v/>
      </c>
      <c r="AC210" s="23" t="b">
        <f t="shared" si="27"/>
        <v>0</v>
      </c>
      <c r="AD210" s="23" t="b">
        <f t="shared" si="28"/>
        <v>0</v>
      </c>
      <c r="AE210" s="23" t="b">
        <f>AND(E210&lt;&gt;'Povolené hodnoty'!$B$6,OR(SUM(G210,J210)&lt;&gt;SUM(N210:O210,R210:W210),SUM(H210,K210)&lt;&gt;SUM(P210:Q210,X210:AA210),COUNT(G210:H210,J210:K210)&lt;&gt;COUNT(N210:AA210)))</f>
        <v>0</v>
      </c>
      <c r="AF210" s="23" t="b">
        <f>AND(E210='Povolené hodnoty'!$B$6,$AF$5)</f>
        <v>0</v>
      </c>
    </row>
    <row r="211" spans="1:32" x14ac:dyDescent="0.2">
      <c r="A211" s="85">
        <f t="shared" si="23"/>
        <v>206</v>
      </c>
      <c r="B211" s="89"/>
      <c r="C211" s="90"/>
      <c r="D211" s="79"/>
      <c r="E211" s="80"/>
      <c r="F211" s="81"/>
      <c r="G211" s="82"/>
      <c r="H211" s="83"/>
      <c r="I211" s="49">
        <f t="shared" si="26"/>
        <v>3625</v>
      </c>
      <c r="J211" s="162"/>
      <c r="K211" s="163"/>
      <c r="L211" s="164">
        <f t="shared" si="24"/>
        <v>10882</v>
      </c>
      <c r="M211" s="50">
        <f t="shared" si="25"/>
        <v>206</v>
      </c>
      <c r="N211" s="47" t="str">
        <f>IF(AND(E211='Povolené hodnoty'!$B$4,F211=2),G211+J211,"")</f>
        <v/>
      </c>
      <c r="O211" s="49" t="str">
        <f>IF(AND(E211='Povolené hodnoty'!$B$4,F211=1),G211+J211,"")</f>
        <v/>
      </c>
      <c r="P211" s="47" t="str">
        <f>IF(AND(E211='Povolené hodnoty'!$B$4,F211=10),H211+K211,"")</f>
        <v/>
      </c>
      <c r="Q211" s="49" t="str">
        <f>IF(AND(E211='Povolené hodnoty'!$B$4,F211=9),H211+K211,"")</f>
        <v/>
      </c>
      <c r="R211" s="47" t="str">
        <f>IF(AND(E211&lt;&gt;'Povolené hodnoty'!$B$4,F211=2),G211+J211,"")</f>
        <v/>
      </c>
      <c r="S211" s="48" t="str">
        <f>IF(AND(E211&lt;&gt;'Povolené hodnoty'!$B$4,F211=3),G211+J211,"")</f>
        <v/>
      </c>
      <c r="T211" s="48" t="str">
        <f>IF(AND(E211&lt;&gt;'Povolené hodnoty'!$B$4,F211=4),G211+J211,"")</f>
        <v/>
      </c>
      <c r="U211" s="48" t="str">
        <f>IF(AND(E211&lt;&gt;'Povolené hodnoty'!$B$4,OR(F211="5a",F211="5b")),G211-H211+J211-K211,"")</f>
        <v/>
      </c>
      <c r="V211" s="48" t="str">
        <f>IF(AND(E211&lt;&gt;'Povolené hodnoty'!$B$4,F211=6),G211+J211,"")</f>
        <v/>
      </c>
      <c r="W211" s="49" t="str">
        <f>IF(AND(E211&lt;&gt;'Povolené hodnoty'!$B$4,F211=7),G211+J211,"")</f>
        <v/>
      </c>
      <c r="X211" s="47" t="str">
        <f>IF(AND(E211&lt;&gt;'Povolené hodnoty'!$B$4,F211=10),H211+K211,"")</f>
        <v/>
      </c>
      <c r="Y211" s="48" t="str">
        <f>IF(AND(E211&lt;&gt;'Povolené hodnoty'!$B$4,F211=11),H211+K211,"")</f>
        <v/>
      </c>
      <c r="Z211" s="48" t="str">
        <f>IF(AND(E211&lt;&gt;'Povolené hodnoty'!$B$4,F211=12),H211+K211,"")</f>
        <v/>
      </c>
      <c r="AA211" s="49" t="str">
        <f>IF(AND(E211&lt;&gt;'Povolené hodnoty'!$B$4,F211=13),H211+K211,"")</f>
        <v/>
      </c>
      <c r="AC211" s="23" t="b">
        <f t="shared" si="27"/>
        <v>0</v>
      </c>
      <c r="AD211" s="23" t="b">
        <f t="shared" si="28"/>
        <v>0</v>
      </c>
      <c r="AE211" s="23" t="b">
        <f>AND(E211&lt;&gt;'Povolené hodnoty'!$B$6,OR(SUM(G211,J211)&lt;&gt;SUM(N211:O211,R211:W211),SUM(H211,K211)&lt;&gt;SUM(P211:Q211,X211:AA211),COUNT(G211:H211,J211:K211)&lt;&gt;COUNT(N211:AA211)))</f>
        <v>0</v>
      </c>
      <c r="AF211" s="23" t="b">
        <f>AND(E211='Povolené hodnoty'!$B$6,$AF$5)</f>
        <v>0</v>
      </c>
    </row>
    <row r="212" spans="1:32" x14ac:dyDescent="0.2">
      <c r="A212" s="85">
        <f t="shared" si="23"/>
        <v>207</v>
      </c>
      <c r="B212" s="89"/>
      <c r="C212" s="90"/>
      <c r="D212" s="79"/>
      <c r="E212" s="80"/>
      <c r="F212" s="81"/>
      <c r="G212" s="82"/>
      <c r="H212" s="83"/>
      <c r="I212" s="49">
        <f t="shared" si="26"/>
        <v>3625</v>
      </c>
      <c r="J212" s="162"/>
      <c r="K212" s="163"/>
      <c r="L212" s="164">
        <f t="shared" si="24"/>
        <v>10882</v>
      </c>
      <c r="M212" s="50">
        <f t="shared" si="25"/>
        <v>207</v>
      </c>
      <c r="N212" s="47" t="str">
        <f>IF(AND(E212='Povolené hodnoty'!$B$4,F212=2),G212+J212,"")</f>
        <v/>
      </c>
      <c r="O212" s="49" t="str">
        <f>IF(AND(E212='Povolené hodnoty'!$B$4,F212=1),G212+J212,"")</f>
        <v/>
      </c>
      <c r="P212" s="47" t="str">
        <f>IF(AND(E212='Povolené hodnoty'!$B$4,F212=10),H212+K212,"")</f>
        <v/>
      </c>
      <c r="Q212" s="49" t="str">
        <f>IF(AND(E212='Povolené hodnoty'!$B$4,F212=9),H212+K212,"")</f>
        <v/>
      </c>
      <c r="R212" s="47" t="str">
        <f>IF(AND(E212&lt;&gt;'Povolené hodnoty'!$B$4,F212=2),G212+J212,"")</f>
        <v/>
      </c>
      <c r="S212" s="48" t="str">
        <f>IF(AND(E212&lt;&gt;'Povolené hodnoty'!$B$4,F212=3),G212+J212,"")</f>
        <v/>
      </c>
      <c r="T212" s="48" t="str">
        <f>IF(AND(E212&lt;&gt;'Povolené hodnoty'!$B$4,F212=4),G212+J212,"")</f>
        <v/>
      </c>
      <c r="U212" s="48" t="str">
        <f>IF(AND(E212&lt;&gt;'Povolené hodnoty'!$B$4,OR(F212="5a",F212="5b")),G212-H212+J212-K212,"")</f>
        <v/>
      </c>
      <c r="V212" s="48" t="str">
        <f>IF(AND(E212&lt;&gt;'Povolené hodnoty'!$B$4,F212=6),G212+J212,"")</f>
        <v/>
      </c>
      <c r="W212" s="49" t="str">
        <f>IF(AND(E212&lt;&gt;'Povolené hodnoty'!$B$4,F212=7),G212+J212,"")</f>
        <v/>
      </c>
      <c r="X212" s="47" t="str">
        <f>IF(AND(E212&lt;&gt;'Povolené hodnoty'!$B$4,F212=10),H212+K212,"")</f>
        <v/>
      </c>
      <c r="Y212" s="48" t="str">
        <f>IF(AND(E212&lt;&gt;'Povolené hodnoty'!$B$4,F212=11),H212+K212,"")</f>
        <v/>
      </c>
      <c r="Z212" s="48" t="str">
        <f>IF(AND(E212&lt;&gt;'Povolené hodnoty'!$B$4,F212=12),H212+K212,"")</f>
        <v/>
      </c>
      <c r="AA212" s="49" t="str">
        <f>IF(AND(E212&lt;&gt;'Povolené hodnoty'!$B$4,F212=13),H212+K212,"")</f>
        <v/>
      </c>
      <c r="AC212" s="23" t="b">
        <f t="shared" si="27"/>
        <v>0</v>
      </c>
      <c r="AD212" s="23" t="b">
        <f t="shared" si="28"/>
        <v>0</v>
      </c>
      <c r="AE212" s="23" t="b">
        <f>AND(E212&lt;&gt;'Povolené hodnoty'!$B$6,OR(SUM(G212,J212)&lt;&gt;SUM(N212:O212,R212:W212),SUM(H212,K212)&lt;&gt;SUM(P212:Q212,X212:AA212),COUNT(G212:H212,J212:K212)&lt;&gt;COUNT(N212:AA212)))</f>
        <v>0</v>
      </c>
      <c r="AF212" s="23" t="b">
        <f>AND(E212='Povolené hodnoty'!$B$6,$AF$5)</f>
        <v>0</v>
      </c>
    </row>
    <row r="213" spans="1:32" x14ac:dyDescent="0.2">
      <c r="A213" s="85">
        <f t="shared" si="23"/>
        <v>208</v>
      </c>
      <c r="B213" s="89"/>
      <c r="C213" s="90"/>
      <c r="D213" s="79"/>
      <c r="E213" s="80"/>
      <c r="F213" s="81"/>
      <c r="G213" s="82"/>
      <c r="H213" s="83"/>
      <c r="I213" s="49">
        <f t="shared" si="26"/>
        <v>3625</v>
      </c>
      <c r="J213" s="162"/>
      <c r="K213" s="163"/>
      <c r="L213" s="164">
        <f t="shared" si="24"/>
        <v>10882</v>
      </c>
      <c r="M213" s="50">
        <f t="shared" si="25"/>
        <v>208</v>
      </c>
      <c r="N213" s="47" t="str">
        <f>IF(AND(E213='Povolené hodnoty'!$B$4,F213=2),G213+J213,"")</f>
        <v/>
      </c>
      <c r="O213" s="49" t="str">
        <f>IF(AND(E213='Povolené hodnoty'!$B$4,F213=1),G213+J213,"")</f>
        <v/>
      </c>
      <c r="P213" s="47" t="str">
        <f>IF(AND(E213='Povolené hodnoty'!$B$4,F213=10),H213+K213,"")</f>
        <v/>
      </c>
      <c r="Q213" s="49" t="str">
        <f>IF(AND(E213='Povolené hodnoty'!$B$4,F213=9),H213+K213,"")</f>
        <v/>
      </c>
      <c r="R213" s="47" t="str">
        <f>IF(AND(E213&lt;&gt;'Povolené hodnoty'!$B$4,F213=2),G213+J213,"")</f>
        <v/>
      </c>
      <c r="S213" s="48" t="str">
        <f>IF(AND(E213&lt;&gt;'Povolené hodnoty'!$B$4,F213=3),G213+J213,"")</f>
        <v/>
      </c>
      <c r="T213" s="48" t="str">
        <f>IF(AND(E213&lt;&gt;'Povolené hodnoty'!$B$4,F213=4),G213+J213,"")</f>
        <v/>
      </c>
      <c r="U213" s="48" t="str">
        <f>IF(AND(E213&lt;&gt;'Povolené hodnoty'!$B$4,OR(F213="5a",F213="5b")),G213-H213+J213-K213,"")</f>
        <v/>
      </c>
      <c r="V213" s="48" t="str">
        <f>IF(AND(E213&lt;&gt;'Povolené hodnoty'!$B$4,F213=6),G213+J213,"")</f>
        <v/>
      </c>
      <c r="W213" s="49" t="str">
        <f>IF(AND(E213&lt;&gt;'Povolené hodnoty'!$B$4,F213=7),G213+J213,"")</f>
        <v/>
      </c>
      <c r="X213" s="47" t="str">
        <f>IF(AND(E213&lt;&gt;'Povolené hodnoty'!$B$4,F213=10),H213+K213,"")</f>
        <v/>
      </c>
      <c r="Y213" s="48" t="str">
        <f>IF(AND(E213&lt;&gt;'Povolené hodnoty'!$B$4,F213=11),H213+K213,"")</f>
        <v/>
      </c>
      <c r="Z213" s="48" t="str">
        <f>IF(AND(E213&lt;&gt;'Povolené hodnoty'!$B$4,F213=12),H213+K213,"")</f>
        <v/>
      </c>
      <c r="AA213" s="49" t="str">
        <f>IF(AND(E213&lt;&gt;'Povolené hodnoty'!$B$4,F213=13),H213+K213,"")</f>
        <v/>
      </c>
      <c r="AC213" s="23" t="b">
        <f t="shared" si="27"/>
        <v>0</v>
      </c>
      <c r="AD213" s="23" t="b">
        <f t="shared" si="28"/>
        <v>0</v>
      </c>
      <c r="AE213" s="23" t="b">
        <f>AND(E213&lt;&gt;'Povolené hodnoty'!$B$6,OR(SUM(G213,J213)&lt;&gt;SUM(N213:O213,R213:W213),SUM(H213,K213)&lt;&gt;SUM(P213:Q213,X213:AA213),COUNT(G213:H213,J213:K213)&lt;&gt;COUNT(N213:AA213)))</f>
        <v>0</v>
      </c>
      <c r="AF213" s="23" t="b">
        <f>AND(E213='Povolené hodnoty'!$B$6,$AF$5)</f>
        <v>0</v>
      </c>
    </row>
    <row r="214" spans="1:32" x14ac:dyDescent="0.2">
      <c r="A214" s="85">
        <f t="shared" si="23"/>
        <v>209</v>
      </c>
      <c r="B214" s="89"/>
      <c r="C214" s="90"/>
      <c r="D214" s="79"/>
      <c r="E214" s="80"/>
      <c r="F214" s="81"/>
      <c r="G214" s="82"/>
      <c r="H214" s="83"/>
      <c r="I214" s="49">
        <f t="shared" si="26"/>
        <v>3625</v>
      </c>
      <c r="J214" s="162"/>
      <c r="K214" s="163"/>
      <c r="L214" s="164">
        <f t="shared" si="24"/>
        <v>10882</v>
      </c>
      <c r="M214" s="50">
        <f t="shared" si="25"/>
        <v>209</v>
      </c>
      <c r="N214" s="47" t="str">
        <f>IF(AND(E214='Povolené hodnoty'!$B$4,F214=2),G214+J214,"")</f>
        <v/>
      </c>
      <c r="O214" s="49" t="str">
        <f>IF(AND(E214='Povolené hodnoty'!$B$4,F214=1),G214+J214,"")</f>
        <v/>
      </c>
      <c r="P214" s="47" t="str">
        <f>IF(AND(E214='Povolené hodnoty'!$B$4,F214=10),H214+K214,"")</f>
        <v/>
      </c>
      <c r="Q214" s="49" t="str">
        <f>IF(AND(E214='Povolené hodnoty'!$B$4,F214=9),H214+K214,"")</f>
        <v/>
      </c>
      <c r="R214" s="47" t="str">
        <f>IF(AND(E214&lt;&gt;'Povolené hodnoty'!$B$4,F214=2),G214+J214,"")</f>
        <v/>
      </c>
      <c r="S214" s="48" t="str">
        <f>IF(AND(E214&lt;&gt;'Povolené hodnoty'!$B$4,F214=3),G214+J214,"")</f>
        <v/>
      </c>
      <c r="T214" s="48" t="str">
        <f>IF(AND(E214&lt;&gt;'Povolené hodnoty'!$B$4,F214=4),G214+J214,"")</f>
        <v/>
      </c>
      <c r="U214" s="48" t="str">
        <f>IF(AND(E214&lt;&gt;'Povolené hodnoty'!$B$4,OR(F214="5a",F214="5b")),G214-H214+J214-K214,"")</f>
        <v/>
      </c>
      <c r="V214" s="48" t="str">
        <f>IF(AND(E214&lt;&gt;'Povolené hodnoty'!$B$4,F214=6),G214+J214,"")</f>
        <v/>
      </c>
      <c r="W214" s="49" t="str">
        <f>IF(AND(E214&lt;&gt;'Povolené hodnoty'!$B$4,F214=7),G214+J214,"")</f>
        <v/>
      </c>
      <c r="X214" s="47" t="str">
        <f>IF(AND(E214&lt;&gt;'Povolené hodnoty'!$B$4,F214=10),H214+K214,"")</f>
        <v/>
      </c>
      <c r="Y214" s="48" t="str">
        <f>IF(AND(E214&lt;&gt;'Povolené hodnoty'!$B$4,F214=11),H214+K214,"")</f>
        <v/>
      </c>
      <c r="Z214" s="48" t="str">
        <f>IF(AND(E214&lt;&gt;'Povolené hodnoty'!$B$4,F214=12),H214+K214,"")</f>
        <v/>
      </c>
      <c r="AA214" s="49" t="str">
        <f>IF(AND(E214&lt;&gt;'Povolené hodnoty'!$B$4,F214=13),H214+K214,"")</f>
        <v/>
      </c>
      <c r="AC214" s="23" t="b">
        <f t="shared" si="27"/>
        <v>0</v>
      </c>
      <c r="AD214" s="23" t="b">
        <f t="shared" si="28"/>
        <v>0</v>
      </c>
      <c r="AE214" s="23" t="b">
        <f>AND(E214&lt;&gt;'Povolené hodnoty'!$B$6,OR(SUM(G214,J214)&lt;&gt;SUM(N214:O214,R214:W214),SUM(H214,K214)&lt;&gt;SUM(P214:Q214,X214:AA214),COUNT(G214:H214,J214:K214)&lt;&gt;COUNT(N214:AA214)))</f>
        <v>0</v>
      </c>
      <c r="AF214" s="23" t="b">
        <f>AND(E214='Povolené hodnoty'!$B$6,$AF$5)</f>
        <v>0</v>
      </c>
    </row>
    <row r="215" spans="1:32" ht="13.5" customHeight="1" thickBot="1" x14ac:dyDescent="0.25">
      <c r="A215" s="85">
        <f t="shared" ref="A215" si="29">A214+1</f>
        <v>210</v>
      </c>
      <c r="B215" s="91"/>
      <c r="C215" s="92"/>
      <c r="D215" s="79"/>
      <c r="E215" s="80"/>
      <c r="F215" s="81"/>
      <c r="G215" s="82"/>
      <c r="H215" s="83"/>
      <c r="I215" s="49">
        <f t="shared" ref="I215" si="30">I214+G215-H215</f>
        <v>3625</v>
      </c>
      <c r="J215" s="162"/>
      <c r="K215" s="163"/>
      <c r="L215" s="164">
        <f t="shared" ref="L215" si="31">L214+J215-K215</f>
        <v>10882</v>
      </c>
      <c r="M215" s="50">
        <f t="shared" ref="M215" si="32">A215</f>
        <v>210</v>
      </c>
      <c r="N215" s="47" t="str">
        <f>IF(AND(E215='Povolené hodnoty'!$B$4,F215=2),G215+J215,"")</f>
        <v/>
      </c>
      <c r="O215" s="49" t="str">
        <f>IF(AND(E215='Povolené hodnoty'!$B$4,F215=1),G215+J215,"")</f>
        <v/>
      </c>
      <c r="P215" s="47" t="str">
        <f>IF(AND(E215='Povolené hodnoty'!$B$4,F215=10),H215+K215,"")</f>
        <v/>
      </c>
      <c r="Q215" s="49" t="str">
        <f>IF(AND(E215='Povolené hodnoty'!$B$4,F215=9),H215+K215,"")</f>
        <v/>
      </c>
      <c r="R215" s="47" t="str">
        <f>IF(AND(E215&lt;&gt;'Povolené hodnoty'!$B$4,F215=2),G215+J215,"")</f>
        <v/>
      </c>
      <c r="S215" s="48" t="str">
        <f>IF(AND(E215&lt;&gt;'Povolené hodnoty'!$B$4,F215=3),G215+J215,"")</f>
        <v/>
      </c>
      <c r="T215" s="48" t="str">
        <f>IF(AND(E215&lt;&gt;'Povolené hodnoty'!$B$4,F215=4),G215+J215,"")</f>
        <v/>
      </c>
      <c r="U215" s="48" t="str">
        <f>IF(AND(E215&lt;&gt;'Povolené hodnoty'!$B$4,OR(F215="5a",F215="5b")),G215-H215+J215-K215,"")</f>
        <v/>
      </c>
      <c r="V215" s="48" t="str">
        <f>IF(AND(E215&lt;&gt;'Povolené hodnoty'!$B$4,F215=6),G215+J215,"")</f>
        <v/>
      </c>
      <c r="W215" s="49" t="str">
        <f>IF(AND(E215&lt;&gt;'Povolené hodnoty'!$B$4,F215=7),G215+J215,"")</f>
        <v/>
      </c>
      <c r="X215" s="47" t="str">
        <f>IF(AND(E215&lt;&gt;'Povolené hodnoty'!$B$4,F215=10),H215+K215,"")</f>
        <v/>
      </c>
      <c r="Y215" s="48" t="str">
        <f>IF(AND(E215&lt;&gt;'Povolené hodnoty'!$B$4,F215=11),H215+K215,"")</f>
        <v/>
      </c>
      <c r="Z215" s="48" t="str">
        <f>IF(AND(E215&lt;&gt;'Povolené hodnoty'!$B$4,F215=12),H215+K215,"")</f>
        <v/>
      </c>
      <c r="AA215" s="49" t="str">
        <f>IF(AND(E215&lt;&gt;'Povolené hodnoty'!$B$4,F215=13),H215+K215,"")</f>
        <v/>
      </c>
      <c r="AC215" s="23" t="b">
        <f t="shared" si="27"/>
        <v>0</v>
      </c>
      <c r="AD215" s="23" t="b">
        <f t="shared" si="28"/>
        <v>0</v>
      </c>
      <c r="AE215" s="23" t="b">
        <f>AND(E215&lt;&gt;'Povolené hodnoty'!$B$6,OR(SUM(G215,J215)&lt;&gt;SUM(N215:O215,R215:W215),SUM(H215,K215)&lt;&gt;SUM(P215:Q215,X215:AA215),COUNT(G215:H215,J215:K215)&lt;&gt;COUNT(N215:AA215)))</f>
        <v>0</v>
      </c>
      <c r="AF215" s="23" t="b">
        <f>AND(E215='Povolené hodnoty'!$B$6,$AF$5)</f>
        <v>0</v>
      </c>
    </row>
    <row r="216" spans="1:32" s="18" customFormat="1" ht="13.5" customHeight="1" thickBot="1" x14ac:dyDescent="0.25">
      <c r="A216" s="39" t="s">
        <v>1</v>
      </c>
      <c r="B216" s="20"/>
      <c r="C216" s="20"/>
      <c r="D216" s="20" t="s">
        <v>41</v>
      </c>
      <c r="E216" s="20"/>
      <c r="F216" s="21"/>
      <c r="G216" s="36">
        <f>SUM(G6:G215)</f>
        <v>39525</v>
      </c>
      <c r="H216" s="37">
        <f>SUM(H6:H215)</f>
        <v>37900</v>
      </c>
      <c r="I216" s="38">
        <f>I5+G216-H216</f>
        <v>3625</v>
      </c>
      <c r="J216" s="165">
        <f>SUM(J6:J215)</f>
        <v>10552</v>
      </c>
      <c r="K216" s="166">
        <f>SUM(K6:K215)</f>
        <v>5670</v>
      </c>
      <c r="L216" s="167">
        <f>L5+J216-K216</f>
        <v>10882</v>
      </c>
      <c r="M216" s="15" t="s">
        <v>1</v>
      </c>
      <c r="N216" s="36">
        <f t="shared" ref="N216:AA216" si="33">ROUND(SUM(N6:N215),0)</f>
        <v>24025</v>
      </c>
      <c r="O216" s="38">
        <f t="shared" si="33"/>
        <v>4000</v>
      </c>
      <c r="P216" s="36">
        <f t="shared" si="33"/>
        <v>6300</v>
      </c>
      <c r="Q216" s="38">
        <f t="shared" si="33"/>
        <v>100</v>
      </c>
      <c r="R216" s="36">
        <f t="shared" si="33"/>
        <v>500</v>
      </c>
      <c r="S216" s="37">
        <f t="shared" si="33"/>
        <v>2000</v>
      </c>
      <c r="T216" s="37">
        <f t="shared" si="33"/>
        <v>50</v>
      </c>
      <c r="U216" s="37">
        <f t="shared" si="33"/>
        <v>7500</v>
      </c>
      <c r="V216" s="37">
        <f t="shared" si="33"/>
        <v>3000</v>
      </c>
      <c r="W216" s="38">
        <f t="shared" si="33"/>
        <v>5002</v>
      </c>
      <c r="X216" s="36">
        <f t="shared" si="33"/>
        <v>28170</v>
      </c>
      <c r="Y216" s="37">
        <f t="shared" si="33"/>
        <v>0</v>
      </c>
      <c r="Z216" s="37">
        <f t="shared" si="33"/>
        <v>5000</v>
      </c>
      <c r="AA216" s="38">
        <f t="shared" si="33"/>
        <v>0</v>
      </c>
      <c r="AC216" s="29"/>
      <c r="AD216" s="29"/>
      <c r="AE216" s="29"/>
      <c r="AF216" s="29"/>
    </row>
    <row r="217" spans="1:32" ht="13.5" customHeight="1" thickBot="1" x14ac:dyDescent="0.25">
      <c r="A217" s="7"/>
      <c r="B217" s="7"/>
      <c r="C217" s="7"/>
      <c r="D217" s="22" t="s">
        <v>40</v>
      </c>
      <c r="E217" s="7"/>
      <c r="F217" s="23"/>
      <c r="G217" s="24"/>
      <c r="H217" s="25" t="s">
        <v>14</v>
      </c>
      <c r="I217" s="26">
        <f>I216</f>
        <v>3625</v>
      </c>
      <c r="J217" s="24"/>
      <c r="K217" s="25" t="s">
        <v>15</v>
      </c>
      <c r="L217" s="168">
        <f>L216</f>
        <v>10882</v>
      </c>
      <c r="M217" s="27"/>
      <c r="N217" s="468">
        <f>N216+O216</f>
        <v>28025</v>
      </c>
      <c r="O217" s="470"/>
      <c r="P217" s="468">
        <f>P216+Q216</f>
        <v>6400</v>
      </c>
      <c r="Q217" s="470"/>
      <c r="R217" s="468">
        <f>SUM(R216:W216)</f>
        <v>18052</v>
      </c>
      <c r="S217" s="469"/>
      <c r="T217" s="469"/>
      <c r="U217" s="469"/>
      <c r="V217" s="469"/>
      <c r="W217" s="470"/>
      <c r="X217" s="468">
        <f>SUM(X216:AA216)</f>
        <v>33170</v>
      </c>
      <c r="Y217" s="469"/>
      <c r="Z217" s="469"/>
      <c r="AA217" s="470"/>
    </row>
    <row r="218" spans="1:32" ht="13.5" customHeight="1" thickBot="1" x14ac:dyDescent="0.25">
      <c r="A218" s="7"/>
      <c r="B218" s="7"/>
      <c r="C218" s="7"/>
      <c r="D218" s="19" t="s">
        <v>22</v>
      </c>
      <c r="E218" s="168">
        <f>ROUND(G216+J216-H216-K216,2)</f>
        <v>6507</v>
      </c>
      <c r="F218" s="23"/>
      <c r="G218" s="24"/>
      <c r="H218" s="24"/>
      <c r="I218" s="24"/>
      <c r="J218" s="24"/>
      <c r="K218" s="24"/>
      <c r="L218" s="24"/>
      <c r="M218" s="28"/>
      <c r="N218" s="471" t="s">
        <v>70</v>
      </c>
      <c r="O218" s="472"/>
      <c r="P218" s="469">
        <f>N217-P217</f>
        <v>21625</v>
      </c>
      <c r="Q218" s="470"/>
      <c r="R218" s="471" t="s">
        <v>36</v>
      </c>
      <c r="S218" s="472"/>
      <c r="T218" s="472"/>
      <c r="U218" s="472"/>
      <c r="V218" s="472"/>
      <c r="W218" s="472"/>
      <c r="X218" s="469">
        <f>R217-X217</f>
        <v>-15118</v>
      </c>
      <c r="Y218" s="469"/>
      <c r="Z218" s="469"/>
      <c r="AA218" s="470"/>
    </row>
  </sheetData>
  <sheetProtection sheet="1" objects="1" scenarios="1"/>
  <autoFilter ref="A4:AF218"/>
  <mergeCells count="30">
    <mergeCell ref="X217:AA217"/>
    <mergeCell ref="P218:Q218"/>
    <mergeCell ref="X218:AA218"/>
    <mergeCell ref="N218:O218"/>
    <mergeCell ref="R218:W218"/>
    <mergeCell ref="N217:O217"/>
    <mergeCell ref="P217:Q217"/>
    <mergeCell ref="R217:W217"/>
    <mergeCell ref="T2:T3"/>
    <mergeCell ref="R1:W1"/>
    <mergeCell ref="P1:Q2"/>
    <mergeCell ref="U2:U3"/>
    <mergeCell ref="V2:V3"/>
    <mergeCell ref="W2:W3"/>
    <mergeCell ref="AC1:AF1"/>
    <mergeCell ref="A1:D1"/>
    <mergeCell ref="E1:F1"/>
    <mergeCell ref="R2:R3"/>
    <mergeCell ref="S2:S3"/>
    <mergeCell ref="G2:I2"/>
    <mergeCell ref="E2:E3"/>
    <mergeCell ref="F2:F3"/>
    <mergeCell ref="AA2:AA3"/>
    <mergeCell ref="X1:AA1"/>
    <mergeCell ref="X2:X3"/>
    <mergeCell ref="Y2:Y3"/>
    <mergeCell ref="Z2:Z3"/>
    <mergeCell ref="N1:O2"/>
    <mergeCell ref="J2:L2"/>
    <mergeCell ref="G1:L1"/>
  </mergeCells>
  <phoneticPr fontId="0" type="noConversion"/>
  <conditionalFormatting sqref="L6:L215 I6:I215">
    <cfRule type="cellIs" dxfId="41" priority="13" operator="lessThan">
      <formula>0</formula>
    </cfRule>
  </conditionalFormatting>
  <conditionalFormatting sqref="AD6:AD215">
    <cfRule type="cellIs" dxfId="40" priority="11" operator="equal">
      <formula>FALSE</formula>
    </cfRule>
    <cfRule type="cellIs" dxfId="39" priority="12" operator="equal">
      <formula>TRUE</formula>
    </cfRule>
  </conditionalFormatting>
  <conditionalFormatting sqref="AE6:AE215">
    <cfRule type="cellIs" dxfId="38" priority="9" operator="equal">
      <formula>FALSE</formula>
    </cfRule>
    <cfRule type="cellIs" dxfId="37" priority="10" operator="equal">
      <formula>TRUE</formula>
    </cfRule>
  </conditionalFormatting>
  <conditionalFormatting sqref="AF6:AF215">
    <cfRule type="cellIs" dxfId="36" priority="7" operator="equal">
      <formula>FALSE</formula>
    </cfRule>
    <cfRule type="cellIs" dxfId="35" priority="8" operator="equal">
      <formula>TRUE</formula>
    </cfRule>
  </conditionalFormatting>
  <conditionalFormatting sqref="AF5">
    <cfRule type="cellIs" dxfId="34" priority="5" operator="equal">
      <formula>FALSE</formula>
    </cfRule>
    <cfRule type="cellIs" dxfId="33" priority="6" operator="equal">
      <formula>TRUE</formula>
    </cfRule>
  </conditionalFormatting>
  <conditionalFormatting sqref="AC6:AC215">
    <cfRule type="cellIs" dxfId="32" priority="3" operator="equal">
      <formula>FALSE</formula>
    </cfRule>
    <cfRule type="cellIs" dxfId="31" priority="4" operator="equal">
      <formula>TRUE</formula>
    </cfRule>
  </conditionalFormatting>
  <conditionalFormatting sqref="A6">
    <cfRule type="expression" dxfId="30" priority="2">
      <formula>AC6</formula>
    </cfRule>
  </conditionalFormatting>
  <conditionalFormatting sqref="A7:A215">
    <cfRule type="expression" dxfId="29" priority="1">
      <formula>AC7</formula>
    </cfRule>
  </conditionalFormatting>
  <dataValidations count="6">
    <dataValidation type="list" allowBlank="1" showErrorMessage="1" errorTitle="Nepovolená hodnota" error="Zadána nepovolená hodnota._x000a__x000a_Lze zadat pouze hodnoty ze seznamů uvedených na záložce &quot;Povolené hodnoty&quot;._x000a_" promptTitle="Nadpis výběru" prompt="Zpráva při zadávání" sqref="E6:E215">
      <formula1>Klasifikace</formula1>
    </dataValidation>
    <dataValidation type="list" allowBlank="1" showErrorMessage="1" errorTitle="Nepovolená hodnota" error="Zadána nepovolená hodnota._x000a__x000a_Lze zadat pouze hodnoty ze seznamů uvedených na záložce &quot;Povolené hodnoty&quot;._x000a_" sqref="F6:F215">
      <formula1>Označení</formula1>
    </dataValidation>
    <dataValidation type="whole" operator="greaterThan" allowBlank="1" showErrorMessage="1" errorTitle="Chybná hodnota" error="Je nutné zadat celé kladné číslo._x000a__x000a_Záporná čísla, nula nebo čísla s desetinnou částí jsou nepřípustná._x000a_" sqref="G6:H215">
      <formula1>0</formula1>
    </dataValidation>
    <dataValidation type="decimal" operator="greaterThan" allowBlank="1" showErrorMessage="1" errorTitle="Neplatná hodnota" error="Je nutné zadat kladné číslo._x000a__x000a_Záporná čísla nebo nula jsou nepřípustná._x000a_" sqref="J6:K215">
      <formula1>0</formula1>
    </dataValidation>
    <dataValidation type="whole" operator="greaterThanOrEqual" allowBlank="1" showErrorMessage="1" errorTitle="Chybná hodnota" error="Je nutné zadat celé nezáporné číslo._x000a__x000a_Záporná čísla nebo čísla s desetinnou částí jsou nepřípustná._x000a_" sqref="I5">
      <formula1>0</formula1>
    </dataValidation>
    <dataValidation type="decimal" operator="greaterThanOrEqual" allowBlank="1" showErrorMessage="1" errorTitle="Chybná hodnota" error="Je nutné zadat nezáporné číslo._x000a__x000a_Záporná čísla jsou nepřípustná._x000a_" sqref="L5">
      <formula1>0</formula1>
    </dataValidation>
  </dataValidations>
  <printOptions horizontalCentered="1"/>
  <pageMargins left="0.82677165354330717" right="0.23622047244094491" top="0.39370078740157483" bottom="0.15748031496062992" header="0.15748031496062992" footer="0.35433070866141736"/>
  <pageSetup paperSize="9" orientation="landscape" horizontalDpi="360" verticalDpi="180" r:id="rId1"/>
  <headerFooter alignWithMargins="0"/>
  <colBreaks count="1" manualBreakCount="1">
    <brk id="12" max="1048575" man="1"/>
  </colBreaks>
  <ignoredErrors>
    <ignoredError sqref="I21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55"/>
  <sheetViews>
    <sheetView workbookViewId="0">
      <pane xSplit="1" ySplit="3" topLeftCell="B4" activePane="bottomRight" state="frozen"/>
      <selection pane="topRight" activeCell="B1" sqref="B1"/>
      <selection pane="bottomLeft" activeCell="A4" sqref="A4"/>
      <selection pane="bottomRight" activeCell="G4" sqref="G4"/>
    </sheetView>
  </sheetViews>
  <sheetFormatPr defaultColWidth="9.140625" defaultRowHeight="12.75" x14ac:dyDescent="0.2"/>
  <cols>
    <col min="1" max="1" width="3.42578125" style="435" customWidth="1"/>
    <col min="2" max="2" width="8.7109375" style="443" bestFit="1" customWidth="1"/>
    <col min="3" max="3" width="6.85546875" style="435" bestFit="1" customWidth="1"/>
    <col min="4" max="4" width="35.7109375" style="435" customWidth="1"/>
    <col min="5" max="7" width="10" style="387" customWidth="1"/>
    <col min="8" max="16384" width="9.140625" style="388"/>
  </cols>
  <sheetData>
    <row r="1" spans="1:7" ht="13.5" thickBot="1" x14ac:dyDescent="0.25">
      <c r="A1" s="477" t="s">
        <v>604</v>
      </c>
      <c r="B1" s="478"/>
      <c r="C1" s="478"/>
      <c r="D1" s="478"/>
      <c r="E1" s="478"/>
      <c r="F1" s="478"/>
      <c r="G1" s="478"/>
    </row>
    <row r="2" spans="1:7" x14ac:dyDescent="0.2">
      <c r="A2" s="481" t="s">
        <v>171</v>
      </c>
      <c r="B2" s="479" t="s">
        <v>591</v>
      </c>
      <c r="C2" s="483" t="s">
        <v>4</v>
      </c>
      <c r="D2" s="483" t="s">
        <v>5</v>
      </c>
      <c r="E2" s="475" t="s">
        <v>605</v>
      </c>
      <c r="F2" s="475"/>
      <c r="G2" s="476"/>
    </row>
    <row r="3" spans="1:7" ht="13.5" thickBot="1" x14ac:dyDescent="0.25">
      <c r="A3" s="482"/>
      <c r="B3" s="480"/>
      <c r="C3" s="484"/>
      <c r="D3" s="484"/>
      <c r="E3" s="436" t="s">
        <v>592</v>
      </c>
      <c r="F3" s="437" t="s">
        <v>593</v>
      </c>
      <c r="G3" s="438" t="s">
        <v>8</v>
      </c>
    </row>
    <row r="4" spans="1:7" s="434" customFormat="1" x14ac:dyDescent="0.2">
      <c r="A4" s="389">
        <v>0</v>
      </c>
      <c r="B4" s="390"/>
      <c r="C4" s="391" t="s">
        <v>1</v>
      </c>
      <c r="D4" s="40" t="str">
        <f>"Stav k 1.1."&amp;YEAR(B5)</f>
        <v>Stav k 1.1.2014</v>
      </c>
      <c r="E4" s="392" t="s">
        <v>1</v>
      </c>
      <c r="F4" s="393" t="s">
        <v>1</v>
      </c>
      <c r="G4" s="441">
        <v>0</v>
      </c>
    </row>
    <row r="5" spans="1:7" x14ac:dyDescent="0.2">
      <c r="A5" s="394">
        <f>A4+1</f>
        <v>1</v>
      </c>
      <c r="B5" s="395">
        <v>41656</v>
      </c>
      <c r="C5" s="396" t="s">
        <v>113</v>
      </c>
      <c r="D5" s="397" t="s">
        <v>606</v>
      </c>
      <c r="E5" s="398">
        <v>900</v>
      </c>
      <c r="F5" s="399"/>
      <c r="G5" s="400">
        <f>G4+E5-F5</f>
        <v>900</v>
      </c>
    </row>
    <row r="6" spans="1:7" x14ac:dyDescent="0.2">
      <c r="A6" s="401">
        <f t="shared" ref="A6:A53" si="0">A5+1</f>
        <v>2</v>
      </c>
      <c r="B6" s="402">
        <v>41676</v>
      </c>
      <c r="C6" s="403" t="s">
        <v>116</v>
      </c>
      <c r="D6" s="404" t="s">
        <v>595</v>
      </c>
      <c r="E6" s="405">
        <v>3500</v>
      </c>
      <c r="F6" s="406"/>
      <c r="G6" s="407">
        <f t="shared" ref="G6:G54" si="1">G5+E6-F6</f>
        <v>4400</v>
      </c>
    </row>
    <row r="7" spans="1:7" x14ac:dyDescent="0.2">
      <c r="A7" s="394">
        <f t="shared" si="0"/>
        <v>3</v>
      </c>
      <c r="B7" s="395">
        <v>41822</v>
      </c>
      <c r="C7" s="396" t="s">
        <v>521</v>
      </c>
      <c r="D7" s="397" t="s">
        <v>594</v>
      </c>
      <c r="E7" s="398">
        <v>800</v>
      </c>
      <c r="F7" s="399"/>
      <c r="G7" s="400">
        <f t="shared" si="1"/>
        <v>5200</v>
      </c>
    </row>
    <row r="8" spans="1:7" x14ac:dyDescent="0.2">
      <c r="A8" s="401">
        <f t="shared" si="0"/>
        <v>4</v>
      </c>
      <c r="B8" s="402">
        <v>41911</v>
      </c>
      <c r="C8" s="403" t="s">
        <v>522</v>
      </c>
      <c r="D8" s="404" t="s">
        <v>598</v>
      </c>
      <c r="E8" s="405">
        <v>6550</v>
      </c>
      <c r="F8" s="406"/>
      <c r="G8" s="407">
        <f t="shared" si="1"/>
        <v>11750</v>
      </c>
    </row>
    <row r="9" spans="1:7" ht="13.5" thickBot="1" x14ac:dyDescent="0.25">
      <c r="A9" s="408">
        <f t="shared" si="0"/>
        <v>5</v>
      </c>
      <c r="B9" s="409">
        <v>41963</v>
      </c>
      <c r="C9" s="410" t="s">
        <v>596</v>
      </c>
      <c r="D9" s="411" t="s">
        <v>597</v>
      </c>
      <c r="E9" s="412">
        <v>2206</v>
      </c>
      <c r="F9" s="413"/>
      <c r="G9" s="414">
        <f t="shared" si="1"/>
        <v>13956</v>
      </c>
    </row>
    <row r="10" spans="1:7" x14ac:dyDescent="0.2">
      <c r="A10" s="415">
        <f t="shared" si="0"/>
        <v>6</v>
      </c>
      <c r="B10" s="416">
        <v>42061</v>
      </c>
      <c r="C10" s="417" t="s">
        <v>120</v>
      </c>
      <c r="D10" s="418" t="s">
        <v>599</v>
      </c>
      <c r="E10" s="419">
        <v>3242</v>
      </c>
      <c r="F10" s="420"/>
      <c r="G10" s="421">
        <f t="shared" si="1"/>
        <v>17198</v>
      </c>
    </row>
    <row r="11" spans="1:7" x14ac:dyDescent="0.2">
      <c r="A11" s="394">
        <f t="shared" si="0"/>
        <v>7</v>
      </c>
      <c r="B11" s="395">
        <v>42167</v>
      </c>
      <c r="C11" s="422" t="s">
        <v>138</v>
      </c>
      <c r="D11" s="397" t="s">
        <v>608</v>
      </c>
      <c r="E11" s="398">
        <v>39900</v>
      </c>
      <c r="F11" s="399"/>
      <c r="G11" s="400">
        <f t="shared" si="1"/>
        <v>57098</v>
      </c>
    </row>
    <row r="12" spans="1:7" x14ac:dyDescent="0.2">
      <c r="A12" s="401">
        <f t="shared" si="0"/>
        <v>8</v>
      </c>
      <c r="B12" s="402">
        <v>42214</v>
      </c>
      <c r="C12" s="403" t="s">
        <v>519</v>
      </c>
      <c r="D12" s="404" t="s">
        <v>609</v>
      </c>
      <c r="E12" s="405">
        <v>6660</v>
      </c>
      <c r="F12" s="406"/>
      <c r="G12" s="407">
        <f t="shared" si="1"/>
        <v>63758</v>
      </c>
    </row>
    <row r="13" spans="1:7" ht="13.5" thickBot="1" x14ac:dyDescent="0.25">
      <c r="A13" s="408">
        <f t="shared" si="0"/>
        <v>9</v>
      </c>
      <c r="B13" s="409">
        <v>42247</v>
      </c>
      <c r="C13" s="423" t="s">
        <v>141</v>
      </c>
      <c r="D13" s="411" t="s">
        <v>601</v>
      </c>
      <c r="E13" s="412">
        <v>4852</v>
      </c>
      <c r="F13" s="413"/>
      <c r="G13" s="414">
        <f t="shared" si="1"/>
        <v>68610</v>
      </c>
    </row>
    <row r="14" spans="1:7" x14ac:dyDescent="0.2">
      <c r="A14" s="415">
        <f t="shared" si="0"/>
        <v>10</v>
      </c>
      <c r="B14" s="416">
        <v>42460</v>
      </c>
      <c r="C14" s="417" t="s">
        <v>124</v>
      </c>
      <c r="D14" s="418" t="s">
        <v>607</v>
      </c>
      <c r="E14" s="419">
        <v>3242</v>
      </c>
      <c r="F14" s="420"/>
      <c r="G14" s="421">
        <f t="shared" si="1"/>
        <v>71852</v>
      </c>
    </row>
    <row r="15" spans="1:7" x14ac:dyDescent="0.2">
      <c r="A15" s="394">
        <f t="shared" si="0"/>
        <v>11</v>
      </c>
      <c r="B15" s="395">
        <v>42643</v>
      </c>
      <c r="C15" s="422" t="s">
        <v>517</v>
      </c>
      <c r="D15" s="397" t="s">
        <v>600</v>
      </c>
      <c r="E15" s="398">
        <v>1594</v>
      </c>
      <c r="F15" s="399"/>
      <c r="G15" s="400">
        <f t="shared" si="1"/>
        <v>73446</v>
      </c>
    </row>
    <row r="16" spans="1:7" x14ac:dyDescent="0.2">
      <c r="A16" s="401">
        <f t="shared" si="0"/>
        <v>12</v>
      </c>
      <c r="B16" s="402">
        <v>42676</v>
      </c>
      <c r="C16" s="403" t="s">
        <v>521</v>
      </c>
      <c r="D16" s="404" t="s">
        <v>601</v>
      </c>
      <c r="E16" s="405">
        <v>5035</v>
      </c>
      <c r="F16" s="406"/>
      <c r="G16" s="407">
        <f t="shared" si="1"/>
        <v>78481</v>
      </c>
    </row>
    <row r="17" spans="1:7" ht="13.5" thickBot="1" x14ac:dyDescent="0.25">
      <c r="A17" s="408">
        <f t="shared" si="0"/>
        <v>13</v>
      </c>
      <c r="B17" s="409">
        <v>42734</v>
      </c>
      <c r="C17" s="423" t="s">
        <v>518</v>
      </c>
      <c r="D17" s="411" t="s">
        <v>610</v>
      </c>
      <c r="E17" s="412">
        <v>3300</v>
      </c>
      <c r="F17" s="413"/>
      <c r="G17" s="414">
        <f t="shared" si="1"/>
        <v>81781</v>
      </c>
    </row>
    <row r="18" spans="1:7" x14ac:dyDescent="0.2">
      <c r="A18" s="415">
        <f t="shared" si="0"/>
        <v>14</v>
      </c>
      <c r="B18" s="416">
        <v>42852</v>
      </c>
      <c r="C18" s="417" t="s">
        <v>120</v>
      </c>
      <c r="D18" s="418" t="s">
        <v>602</v>
      </c>
      <c r="E18" s="419">
        <v>9321</v>
      </c>
      <c r="F18" s="420"/>
      <c r="G18" s="421">
        <f t="shared" si="1"/>
        <v>91102</v>
      </c>
    </row>
    <row r="19" spans="1:7" x14ac:dyDescent="0.2">
      <c r="A19" s="394">
        <f t="shared" si="0"/>
        <v>15</v>
      </c>
      <c r="B19" s="395">
        <v>43081</v>
      </c>
      <c r="C19" s="439" t="s">
        <v>1</v>
      </c>
      <c r="D19" s="397" t="s">
        <v>611</v>
      </c>
      <c r="E19" s="398"/>
      <c r="F19" s="399">
        <v>900</v>
      </c>
      <c r="G19" s="400">
        <f t="shared" si="1"/>
        <v>90202</v>
      </c>
    </row>
    <row r="20" spans="1:7" x14ac:dyDescent="0.2">
      <c r="A20" s="401">
        <f t="shared" si="0"/>
        <v>16</v>
      </c>
      <c r="B20" s="402">
        <v>43081</v>
      </c>
      <c r="C20" s="440" t="s">
        <v>1</v>
      </c>
      <c r="D20" s="404" t="s">
        <v>612</v>
      </c>
      <c r="E20" s="405"/>
      <c r="F20" s="406">
        <v>900</v>
      </c>
      <c r="G20" s="407">
        <f t="shared" si="1"/>
        <v>89302</v>
      </c>
    </row>
    <row r="21" spans="1:7" ht="13.5" thickBot="1" x14ac:dyDescent="0.25">
      <c r="A21" s="408">
        <f t="shared" si="0"/>
        <v>17</v>
      </c>
      <c r="B21" s="409">
        <v>43083</v>
      </c>
      <c r="C21" s="423" t="s">
        <v>520</v>
      </c>
      <c r="D21" s="411" t="s">
        <v>603</v>
      </c>
      <c r="E21" s="412">
        <v>1254</v>
      </c>
      <c r="F21" s="413"/>
      <c r="G21" s="414">
        <f t="shared" si="1"/>
        <v>90556</v>
      </c>
    </row>
    <row r="22" spans="1:7" x14ac:dyDescent="0.2">
      <c r="A22" s="415">
        <f t="shared" si="0"/>
        <v>18</v>
      </c>
      <c r="B22" s="416"/>
      <c r="C22" s="417"/>
      <c r="D22" s="418"/>
      <c r="E22" s="419"/>
      <c r="F22" s="420"/>
      <c r="G22" s="421">
        <f t="shared" si="1"/>
        <v>90556</v>
      </c>
    </row>
    <row r="23" spans="1:7" x14ac:dyDescent="0.2">
      <c r="A23" s="394">
        <f t="shared" si="0"/>
        <v>19</v>
      </c>
      <c r="B23" s="395"/>
      <c r="C23" s="396"/>
      <c r="D23" s="397"/>
      <c r="E23" s="398"/>
      <c r="F23" s="399"/>
      <c r="G23" s="400">
        <f t="shared" si="1"/>
        <v>90556</v>
      </c>
    </row>
    <row r="24" spans="1:7" x14ac:dyDescent="0.2">
      <c r="A24" s="401">
        <f t="shared" si="0"/>
        <v>20</v>
      </c>
      <c r="B24" s="402"/>
      <c r="C24" s="424"/>
      <c r="D24" s="404"/>
      <c r="E24" s="405"/>
      <c r="F24" s="406"/>
      <c r="G24" s="407">
        <f t="shared" si="1"/>
        <v>90556</v>
      </c>
    </row>
    <row r="25" spans="1:7" x14ac:dyDescent="0.2">
      <c r="A25" s="394">
        <f t="shared" si="0"/>
        <v>21</v>
      </c>
      <c r="B25" s="395"/>
      <c r="C25" s="396"/>
      <c r="D25" s="397"/>
      <c r="E25" s="398"/>
      <c r="F25" s="399"/>
      <c r="G25" s="400">
        <f t="shared" si="1"/>
        <v>90556</v>
      </c>
    </row>
    <row r="26" spans="1:7" x14ac:dyDescent="0.2">
      <c r="A26" s="401">
        <f t="shared" si="0"/>
        <v>22</v>
      </c>
      <c r="B26" s="402"/>
      <c r="C26" s="424"/>
      <c r="D26" s="404"/>
      <c r="E26" s="405"/>
      <c r="F26" s="406"/>
      <c r="G26" s="407">
        <f t="shared" si="1"/>
        <v>90556</v>
      </c>
    </row>
    <row r="27" spans="1:7" x14ac:dyDescent="0.2">
      <c r="A27" s="394">
        <f t="shared" si="0"/>
        <v>23</v>
      </c>
      <c r="B27" s="395"/>
      <c r="C27" s="396"/>
      <c r="D27" s="397"/>
      <c r="E27" s="398"/>
      <c r="F27" s="399"/>
      <c r="G27" s="400">
        <f t="shared" si="1"/>
        <v>90556</v>
      </c>
    </row>
    <row r="28" spans="1:7" x14ac:dyDescent="0.2">
      <c r="A28" s="401">
        <f t="shared" si="0"/>
        <v>24</v>
      </c>
      <c r="B28" s="402"/>
      <c r="C28" s="424"/>
      <c r="D28" s="404"/>
      <c r="E28" s="405"/>
      <c r="F28" s="406"/>
      <c r="G28" s="407">
        <f t="shared" si="1"/>
        <v>90556</v>
      </c>
    </row>
    <row r="29" spans="1:7" x14ac:dyDescent="0.2">
      <c r="A29" s="394">
        <f t="shared" si="0"/>
        <v>25</v>
      </c>
      <c r="B29" s="395"/>
      <c r="C29" s="396"/>
      <c r="D29" s="397"/>
      <c r="E29" s="398"/>
      <c r="F29" s="399"/>
      <c r="G29" s="400">
        <f t="shared" si="1"/>
        <v>90556</v>
      </c>
    </row>
    <row r="30" spans="1:7" x14ac:dyDescent="0.2">
      <c r="A30" s="401">
        <f t="shared" si="0"/>
        <v>26</v>
      </c>
      <c r="B30" s="402"/>
      <c r="C30" s="424"/>
      <c r="D30" s="404"/>
      <c r="E30" s="405"/>
      <c r="F30" s="406"/>
      <c r="G30" s="407">
        <f t="shared" si="1"/>
        <v>90556</v>
      </c>
    </row>
    <row r="31" spans="1:7" x14ac:dyDescent="0.2">
      <c r="A31" s="394">
        <f t="shared" si="0"/>
        <v>27</v>
      </c>
      <c r="B31" s="395"/>
      <c r="C31" s="396"/>
      <c r="D31" s="397"/>
      <c r="E31" s="398"/>
      <c r="F31" s="399"/>
      <c r="G31" s="400">
        <f t="shared" si="1"/>
        <v>90556</v>
      </c>
    </row>
    <row r="32" spans="1:7" x14ac:dyDescent="0.2">
      <c r="A32" s="401">
        <f t="shared" si="0"/>
        <v>28</v>
      </c>
      <c r="B32" s="402"/>
      <c r="C32" s="424"/>
      <c r="D32" s="404"/>
      <c r="E32" s="405"/>
      <c r="F32" s="406"/>
      <c r="G32" s="407">
        <f t="shared" si="1"/>
        <v>90556</v>
      </c>
    </row>
    <row r="33" spans="1:7" x14ac:dyDescent="0.2">
      <c r="A33" s="394">
        <f t="shared" si="0"/>
        <v>29</v>
      </c>
      <c r="B33" s="395"/>
      <c r="C33" s="396"/>
      <c r="D33" s="397"/>
      <c r="E33" s="398"/>
      <c r="F33" s="399"/>
      <c r="G33" s="400">
        <f t="shared" si="1"/>
        <v>90556</v>
      </c>
    </row>
    <row r="34" spans="1:7" x14ac:dyDescent="0.2">
      <c r="A34" s="401">
        <f t="shared" si="0"/>
        <v>30</v>
      </c>
      <c r="B34" s="402"/>
      <c r="C34" s="424"/>
      <c r="D34" s="404"/>
      <c r="E34" s="405"/>
      <c r="F34" s="406"/>
      <c r="G34" s="407">
        <f t="shared" si="1"/>
        <v>90556</v>
      </c>
    </row>
    <row r="35" spans="1:7" x14ac:dyDescent="0.2">
      <c r="A35" s="394">
        <f t="shared" si="0"/>
        <v>31</v>
      </c>
      <c r="B35" s="395"/>
      <c r="C35" s="396"/>
      <c r="D35" s="397"/>
      <c r="E35" s="398"/>
      <c r="F35" s="399"/>
      <c r="G35" s="400">
        <f t="shared" si="1"/>
        <v>90556</v>
      </c>
    </row>
    <row r="36" spans="1:7" x14ac:dyDescent="0.2">
      <c r="A36" s="401">
        <f t="shared" si="0"/>
        <v>32</v>
      </c>
      <c r="B36" s="402"/>
      <c r="C36" s="424"/>
      <c r="D36" s="404"/>
      <c r="E36" s="405"/>
      <c r="F36" s="406"/>
      <c r="G36" s="407">
        <f t="shared" si="1"/>
        <v>90556</v>
      </c>
    </row>
    <row r="37" spans="1:7" x14ac:dyDescent="0.2">
      <c r="A37" s="394">
        <f t="shared" si="0"/>
        <v>33</v>
      </c>
      <c r="B37" s="395"/>
      <c r="C37" s="396"/>
      <c r="D37" s="397"/>
      <c r="E37" s="398"/>
      <c r="F37" s="399"/>
      <c r="G37" s="400">
        <f t="shared" si="1"/>
        <v>90556</v>
      </c>
    </row>
    <row r="38" spans="1:7" x14ac:dyDescent="0.2">
      <c r="A38" s="401">
        <f t="shared" si="0"/>
        <v>34</v>
      </c>
      <c r="B38" s="402"/>
      <c r="C38" s="424"/>
      <c r="D38" s="404"/>
      <c r="E38" s="405"/>
      <c r="F38" s="406"/>
      <c r="G38" s="407">
        <f t="shared" si="1"/>
        <v>90556</v>
      </c>
    </row>
    <row r="39" spans="1:7" x14ac:dyDescent="0.2">
      <c r="A39" s="394">
        <f t="shared" si="0"/>
        <v>35</v>
      </c>
      <c r="B39" s="395"/>
      <c r="C39" s="396"/>
      <c r="D39" s="397"/>
      <c r="E39" s="398"/>
      <c r="F39" s="399"/>
      <c r="G39" s="400">
        <f t="shared" si="1"/>
        <v>90556</v>
      </c>
    </row>
    <row r="40" spans="1:7" x14ac:dyDescent="0.2">
      <c r="A40" s="401">
        <f t="shared" si="0"/>
        <v>36</v>
      </c>
      <c r="B40" s="402"/>
      <c r="C40" s="424"/>
      <c r="D40" s="404"/>
      <c r="E40" s="405"/>
      <c r="F40" s="406"/>
      <c r="G40" s="407">
        <f t="shared" si="1"/>
        <v>90556</v>
      </c>
    </row>
    <row r="41" spans="1:7" x14ac:dyDescent="0.2">
      <c r="A41" s="394">
        <f t="shared" si="0"/>
        <v>37</v>
      </c>
      <c r="B41" s="395"/>
      <c r="C41" s="396"/>
      <c r="D41" s="397"/>
      <c r="E41" s="398"/>
      <c r="F41" s="399"/>
      <c r="G41" s="400">
        <f t="shared" si="1"/>
        <v>90556</v>
      </c>
    </row>
    <row r="42" spans="1:7" x14ac:dyDescent="0.2">
      <c r="A42" s="401">
        <f t="shared" si="0"/>
        <v>38</v>
      </c>
      <c r="B42" s="402"/>
      <c r="C42" s="424"/>
      <c r="D42" s="404"/>
      <c r="E42" s="405"/>
      <c r="F42" s="406"/>
      <c r="G42" s="407">
        <f t="shared" si="1"/>
        <v>90556</v>
      </c>
    </row>
    <row r="43" spans="1:7" x14ac:dyDescent="0.2">
      <c r="A43" s="394">
        <f t="shared" si="0"/>
        <v>39</v>
      </c>
      <c r="B43" s="395"/>
      <c r="C43" s="396"/>
      <c r="D43" s="397"/>
      <c r="E43" s="398"/>
      <c r="F43" s="399"/>
      <c r="G43" s="400">
        <f t="shared" si="1"/>
        <v>90556</v>
      </c>
    </row>
    <row r="44" spans="1:7" x14ac:dyDescent="0.2">
      <c r="A44" s="401">
        <f t="shared" si="0"/>
        <v>40</v>
      </c>
      <c r="B44" s="402"/>
      <c r="C44" s="424"/>
      <c r="D44" s="404"/>
      <c r="E44" s="405"/>
      <c r="F44" s="406"/>
      <c r="G44" s="407">
        <f t="shared" si="1"/>
        <v>90556</v>
      </c>
    </row>
    <row r="45" spans="1:7" x14ac:dyDescent="0.2">
      <c r="A45" s="394">
        <f t="shared" si="0"/>
        <v>41</v>
      </c>
      <c r="B45" s="395"/>
      <c r="C45" s="396"/>
      <c r="D45" s="397"/>
      <c r="E45" s="398"/>
      <c r="F45" s="399"/>
      <c r="G45" s="400">
        <f t="shared" si="1"/>
        <v>90556</v>
      </c>
    </row>
    <row r="46" spans="1:7" x14ac:dyDescent="0.2">
      <c r="A46" s="401">
        <f t="shared" si="0"/>
        <v>42</v>
      </c>
      <c r="B46" s="402"/>
      <c r="C46" s="424"/>
      <c r="D46" s="404"/>
      <c r="E46" s="405"/>
      <c r="F46" s="406"/>
      <c r="G46" s="407">
        <f t="shared" si="1"/>
        <v>90556</v>
      </c>
    </row>
    <row r="47" spans="1:7" x14ac:dyDescent="0.2">
      <c r="A47" s="394">
        <f t="shared" si="0"/>
        <v>43</v>
      </c>
      <c r="B47" s="395"/>
      <c r="C47" s="396"/>
      <c r="D47" s="397"/>
      <c r="E47" s="398"/>
      <c r="F47" s="399"/>
      <c r="G47" s="400">
        <f t="shared" si="1"/>
        <v>90556</v>
      </c>
    </row>
    <row r="48" spans="1:7" x14ac:dyDescent="0.2">
      <c r="A48" s="401">
        <f t="shared" si="0"/>
        <v>44</v>
      </c>
      <c r="B48" s="402"/>
      <c r="C48" s="424"/>
      <c r="D48" s="404"/>
      <c r="E48" s="405"/>
      <c r="F48" s="406"/>
      <c r="G48" s="407">
        <f t="shared" si="1"/>
        <v>90556</v>
      </c>
    </row>
    <row r="49" spans="1:7" x14ac:dyDescent="0.2">
      <c r="A49" s="394">
        <f t="shared" si="0"/>
        <v>45</v>
      </c>
      <c r="B49" s="395"/>
      <c r="C49" s="422"/>
      <c r="D49" s="397"/>
      <c r="E49" s="398"/>
      <c r="F49" s="399"/>
      <c r="G49" s="400">
        <f t="shared" si="1"/>
        <v>90556</v>
      </c>
    </row>
    <row r="50" spans="1:7" x14ac:dyDescent="0.2">
      <c r="A50" s="401">
        <f t="shared" si="0"/>
        <v>46</v>
      </c>
      <c r="B50" s="402"/>
      <c r="C50" s="424"/>
      <c r="D50" s="404"/>
      <c r="E50" s="405"/>
      <c r="F50" s="406"/>
      <c r="G50" s="407">
        <f t="shared" si="1"/>
        <v>90556</v>
      </c>
    </row>
    <row r="51" spans="1:7" x14ac:dyDescent="0.2">
      <c r="A51" s="394">
        <f t="shared" si="0"/>
        <v>47</v>
      </c>
      <c r="B51" s="395"/>
      <c r="C51" s="396"/>
      <c r="D51" s="397"/>
      <c r="E51" s="398"/>
      <c r="F51" s="399"/>
      <c r="G51" s="400">
        <f t="shared" si="1"/>
        <v>90556</v>
      </c>
    </row>
    <row r="52" spans="1:7" x14ac:dyDescent="0.2">
      <c r="A52" s="401">
        <f t="shared" si="0"/>
        <v>48</v>
      </c>
      <c r="B52" s="402"/>
      <c r="C52" s="424"/>
      <c r="D52" s="404"/>
      <c r="E52" s="405"/>
      <c r="F52" s="406"/>
      <c r="G52" s="407">
        <f t="shared" si="1"/>
        <v>90556</v>
      </c>
    </row>
    <row r="53" spans="1:7" x14ac:dyDescent="0.2">
      <c r="A53" s="394">
        <f t="shared" si="0"/>
        <v>49</v>
      </c>
      <c r="B53" s="395"/>
      <c r="C53" s="422"/>
      <c r="D53" s="397"/>
      <c r="E53" s="398"/>
      <c r="F53" s="399"/>
      <c r="G53" s="400">
        <f t="shared" si="1"/>
        <v>90556</v>
      </c>
    </row>
    <row r="54" spans="1:7" ht="13.5" thickBot="1" x14ac:dyDescent="0.25">
      <c r="A54" s="425">
        <f>A53+1</f>
        <v>50</v>
      </c>
      <c r="B54" s="426"/>
      <c r="C54" s="427"/>
      <c r="D54" s="428"/>
      <c r="E54" s="429"/>
      <c r="F54" s="430"/>
      <c r="G54" s="407">
        <f t="shared" si="1"/>
        <v>90556</v>
      </c>
    </row>
    <row r="55" spans="1:7" s="435" customFormat="1" ht="13.5" thickBot="1" x14ac:dyDescent="0.25">
      <c r="A55" s="431" t="s">
        <v>1</v>
      </c>
      <c r="B55" s="473" t="str">
        <f>"Obrat od počátku evidence + Konečný stav k 31.12."&amp;YEAR(MAX(B5:B54))</f>
        <v>Obrat od počátku evidence + Konečný stav k 31.12.2017</v>
      </c>
      <c r="C55" s="473"/>
      <c r="D55" s="474"/>
      <c r="E55" s="432">
        <f>SUM(E5:E54)</f>
        <v>92356</v>
      </c>
      <c r="F55" s="433">
        <f>SUM(F5:F54)</f>
        <v>1800</v>
      </c>
      <c r="G55" s="442">
        <f>G4+E55-F55</f>
        <v>90556</v>
      </c>
    </row>
  </sheetData>
  <sheetProtection sheet="1" objects="1" scenarios="1"/>
  <mergeCells count="7">
    <mergeCell ref="B55:D55"/>
    <mergeCell ref="E2:G2"/>
    <mergeCell ref="A1:G1"/>
    <mergeCell ref="B2:B3"/>
    <mergeCell ref="A2:A3"/>
    <mergeCell ref="C2:C3"/>
    <mergeCell ref="D2:D3"/>
  </mergeCells>
  <conditionalFormatting sqref="G5:G13 G49:G54">
    <cfRule type="cellIs" dxfId="28" priority="10" operator="lessThan">
      <formula>0</formula>
    </cfRule>
  </conditionalFormatting>
  <conditionalFormatting sqref="G14:G17">
    <cfRule type="cellIs" dxfId="27" priority="9" operator="lessThan">
      <formula>0</formula>
    </cfRule>
  </conditionalFormatting>
  <conditionalFormatting sqref="G18:G21">
    <cfRule type="cellIs" dxfId="26" priority="8" operator="lessThan">
      <formula>0</formula>
    </cfRule>
  </conditionalFormatting>
  <conditionalFormatting sqref="G22">
    <cfRule type="cellIs" dxfId="25" priority="7" operator="lessThan">
      <formula>0</formula>
    </cfRule>
  </conditionalFormatting>
  <conditionalFormatting sqref="G47:G48">
    <cfRule type="cellIs" dxfId="24" priority="6" operator="lessThan">
      <formula>0</formula>
    </cfRule>
  </conditionalFormatting>
  <conditionalFormatting sqref="G25:G46">
    <cfRule type="cellIs" dxfId="23" priority="4" operator="lessThan">
      <formula>0</formula>
    </cfRule>
  </conditionalFormatting>
  <conditionalFormatting sqref="G23:G53">
    <cfRule type="cellIs" dxfId="22" priority="3" operator="lessThan">
      <formula>0</formula>
    </cfRule>
  </conditionalFormatting>
  <conditionalFormatting sqref="G54">
    <cfRule type="cellIs" dxfId="21" priority="2" operator="lessThan">
      <formula>0</formula>
    </cfRule>
  </conditionalFormatting>
  <conditionalFormatting sqref="G54">
    <cfRule type="cellIs" dxfId="20" priority="1" operator="lessThan">
      <formula>0</formula>
    </cfRule>
  </conditionalFormatting>
  <dataValidations count="2">
    <dataValidation type="whole" operator="greaterThanOrEqual" allowBlank="1" showErrorMessage="1" errorTitle="Chybná hodnota" error="Je nutné zadat celé nezáporné číslo._x000a__x000a_Záporná čísla nebo čísla s desetinnou částí jsou nepřípustná._x000a_" sqref="G4">
      <formula1>0</formula1>
    </dataValidation>
    <dataValidation type="whole" operator="greaterThan" allowBlank="1" showErrorMessage="1" errorTitle="Chybná hodnota" error="Je nutné zadat celé kladné číslo._x000a__x000a_Záporná čísla, nula nebo čísla s desetinnou částí jsou nepřípustná._x000a_" sqref="E5:F54">
      <formula1>0</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0000"/>
  </sheetPr>
  <dimension ref="B1:I48"/>
  <sheetViews>
    <sheetView workbookViewId="0"/>
  </sheetViews>
  <sheetFormatPr defaultRowHeight="12.75" x14ac:dyDescent="0.2"/>
  <cols>
    <col min="1" max="1" width="2.85546875" style="51" customWidth="1"/>
    <col min="2" max="2" width="35.85546875" style="51" bestFit="1" customWidth="1"/>
    <col min="3" max="3" width="5.42578125" style="51" customWidth="1"/>
    <col min="4" max="4" width="7.5703125" style="51" bestFit="1" customWidth="1"/>
    <col min="5" max="5" width="8.85546875" style="51" customWidth="1"/>
    <col min="6" max="6" width="9.85546875" style="51" customWidth="1"/>
    <col min="7" max="7" width="4.42578125" style="51" customWidth="1"/>
    <col min="8" max="8" width="14.28515625" style="51" customWidth="1"/>
    <col min="9" max="9" width="2.85546875" style="51" customWidth="1"/>
    <col min="10" max="16384" width="9.140625" style="51"/>
  </cols>
  <sheetData>
    <row r="1" spans="2:9" x14ac:dyDescent="0.2">
      <c r="B1" s="485" t="str">
        <f>IF($H$45=ROUND(Deník!$E$218,0),"Rozdíl příjmů a výdajů souhlasí s Peněžním deníkem.","Nesouhlasí Rozdíl příjmů a výdajů, zkontrolujte správnost Klasifikací a Označení, příp. Průběžné položky.")</f>
        <v>Rozdíl příjmů a výdajů souhlasí s Peněžním deníkem.</v>
      </c>
      <c r="C1" s="485"/>
      <c r="D1" s="485"/>
      <c r="E1" s="485"/>
      <c r="F1" s="485"/>
      <c r="G1" s="485"/>
      <c r="H1" s="485"/>
      <c r="I1" s="185"/>
    </row>
    <row r="2" spans="2:9" ht="37.5" customHeight="1" x14ac:dyDescent="0.2">
      <c r="B2" s="489" t="s">
        <v>83</v>
      </c>
      <c r="C2" s="490"/>
      <c r="D2" s="490"/>
      <c r="E2" s="490"/>
      <c r="F2" s="490"/>
      <c r="G2" s="490"/>
      <c r="H2" s="491"/>
    </row>
    <row r="3" spans="2:9" ht="18" x14ac:dyDescent="0.25">
      <c r="B3" s="52"/>
      <c r="C3" s="53" t="s">
        <v>84</v>
      </c>
      <c r="D3" s="77">
        <f>YEAR(Deník!B6)</f>
        <v>2018</v>
      </c>
      <c r="E3" s="54"/>
      <c r="F3" s="54"/>
      <c r="G3" s="54"/>
      <c r="H3" s="55"/>
    </row>
    <row r="4" spans="2:9" ht="7.5" customHeight="1" x14ac:dyDescent="0.2"/>
    <row r="5" spans="2:9" x14ac:dyDescent="0.2">
      <c r="B5" s="51" t="s">
        <v>106</v>
      </c>
      <c r="F5" s="78" t="s">
        <v>107</v>
      </c>
    </row>
    <row r="6" spans="2:9" ht="15.75" x14ac:dyDescent="0.25">
      <c r="B6" s="375" t="str">
        <f>'Základní údaje'!B6</f>
        <v>SH ČMS - Sbor dobrovolných hasičů Osík</v>
      </c>
      <c r="F6" s="486" t="str">
        <f>"CZ"&amp;'Základní údaje'!B5</f>
        <v>CZ64211045</v>
      </c>
      <c r="G6" s="486"/>
      <c r="H6" s="486"/>
    </row>
    <row r="7" spans="2:9" ht="15.75" x14ac:dyDescent="0.25">
      <c r="B7" s="374" t="str">
        <f>IF('Základní údaje'!B6="SH ČMS - Sbor dobrovolných hasičů",'Základní údaje'!B11,"")</f>
        <v/>
      </c>
    </row>
    <row r="8" spans="2:9" ht="7.5" customHeight="1" x14ac:dyDescent="0.2"/>
    <row r="9" spans="2:9" ht="21" thickBot="1" x14ac:dyDescent="0.35">
      <c r="B9" s="56" t="s">
        <v>105</v>
      </c>
      <c r="H9" s="51" t="s">
        <v>85</v>
      </c>
    </row>
    <row r="10" spans="2:9" ht="15" customHeight="1" x14ac:dyDescent="0.2">
      <c r="B10" s="498" t="s">
        <v>86</v>
      </c>
      <c r="C10" s="499"/>
      <c r="D10" s="334" t="s">
        <v>87</v>
      </c>
      <c r="E10" s="495" t="str">
        <f>"Stav k 1.1."&amp;YEAR(Deník!B6)</f>
        <v>Stav k 1.1.2018</v>
      </c>
      <c r="F10" s="496"/>
      <c r="G10" s="496" t="str">
        <f>"Stav k 31.12."&amp;YEAR(Deník!B6)</f>
        <v>Stav k 31.12.2018</v>
      </c>
      <c r="H10" s="497"/>
    </row>
    <row r="11" spans="2:9" ht="15" customHeight="1" x14ac:dyDescent="0.2">
      <c r="B11" s="533" t="s">
        <v>100</v>
      </c>
      <c r="C11" s="534"/>
      <c r="D11" s="537">
        <v>1</v>
      </c>
      <c r="E11" s="539">
        <f>SUM('Přehled o majetku a závazcích'!E11:G12)</f>
        <v>0</v>
      </c>
      <c r="F11" s="540"/>
      <c r="G11" s="543">
        <f>SUM('Přehled o majetku a závazcích'!H11:H12)</f>
        <v>0</v>
      </c>
      <c r="H11" s="544"/>
    </row>
    <row r="12" spans="2:9" ht="15" customHeight="1" x14ac:dyDescent="0.2">
      <c r="B12" s="535"/>
      <c r="C12" s="536"/>
      <c r="D12" s="538"/>
      <c r="E12" s="541"/>
      <c r="F12" s="542"/>
      <c r="G12" s="545"/>
      <c r="H12" s="546"/>
    </row>
    <row r="13" spans="2:9" ht="15" customHeight="1" x14ac:dyDescent="0.2">
      <c r="B13" s="525" t="s">
        <v>88</v>
      </c>
      <c r="C13" s="526"/>
      <c r="D13" s="58">
        <v>2</v>
      </c>
      <c r="E13" s="519">
        <f>Deník!I5</f>
        <v>2000</v>
      </c>
      <c r="F13" s="488"/>
      <c r="G13" s="503">
        <f>Deník!I217</f>
        <v>3625</v>
      </c>
      <c r="H13" s="527"/>
    </row>
    <row r="14" spans="2:9" ht="15" customHeight="1" x14ac:dyDescent="0.2">
      <c r="B14" s="525" t="s">
        <v>89</v>
      </c>
      <c r="C14" s="526"/>
      <c r="D14" s="58">
        <v>3</v>
      </c>
      <c r="E14" s="519">
        <f>Deník!L5</f>
        <v>6000</v>
      </c>
      <c r="F14" s="488"/>
      <c r="G14" s="503">
        <f>Deník!L217</f>
        <v>10882</v>
      </c>
      <c r="H14" s="527"/>
    </row>
    <row r="15" spans="2:9" ht="15" customHeight="1" x14ac:dyDescent="0.2">
      <c r="B15" s="525" t="s">
        <v>90</v>
      </c>
      <c r="C15" s="526"/>
      <c r="D15" s="58">
        <v>4</v>
      </c>
      <c r="E15" s="519">
        <f>'Přehled o majetku a závazcích'!E13:G13</f>
        <v>0</v>
      </c>
      <c r="F15" s="488"/>
      <c r="G15" s="503">
        <f>'Přehled o majetku a závazcích'!H13</f>
        <v>0</v>
      </c>
      <c r="H15" s="527"/>
    </row>
    <row r="16" spans="2:9" ht="15" customHeight="1" x14ac:dyDescent="0.2">
      <c r="B16" s="525" t="s">
        <v>91</v>
      </c>
      <c r="C16" s="526"/>
      <c r="D16" s="58">
        <v>5</v>
      </c>
      <c r="E16" s="487">
        <f>'Přehled o majetku a závazcích'!E16:G16</f>
        <v>0</v>
      </c>
      <c r="F16" s="488"/>
      <c r="G16" s="503">
        <f>'Přehled o majetku a závazcích'!H16</f>
        <v>0</v>
      </c>
      <c r="H16" s="527"/>
    </row>
    <row r="17" spans="2:8" ht="15" customHeight="1" x14ac:dyDescent="0.2">
      <c r="B17" s="525" t="s">
        <v>92</v>
      </c>
      <c r="C17" s="526"/>
      <c r="D17" s="58">
        <v>6</v>
      </c>
      <c r="E17" s="487">
        <f>'Přehled o majetku a závazcích'!E17:G17</f>
        <v>0</v>
      </c>
      <c r="F17" s="488"/>
      <c r="G17" s="503">
        <f>'Přehled o majetku a závazcích'!H17</f>
        <v>0</v>
      </c>
      <c r="H17" s="527"/>
    </row>
    <row r="18" spans="2:8" ht="15" customHeight="1" x14ac:dyDescent="0.2">
      <c r="B18" s="509"/>
      <c r="C18" s="510"/>
      <c r="D18" s="59">
        <v>7</v>
      </c>
      <c r="E18" s="520"/>
      <c r="F18" s="505"/>
      <c r="G18" s="504"/>
      <c r="H18" s="516"/>
    </row>
    <row r="19" spans="2:8" ht="15" customHeight="1" x14ac:dyDescent="0.2">
      <c r="B19" s="521" t="s">
        <v>93</v>
      </c>
      <c r="C19" s="522"/>
      <c r="D19" s="60">
        <v>8</v>
      </c>
      <c r="E19" s="528">
        <f>SUM(E11:F18)</f>
        <v>8000</v>
      </c>
      <c r="F19" s="507"/>
      <c r="G19" s="508">
        <f>SUM(G11:H18)</f>
        <v>14507</v>
      </c>
      <c r="H19" s="530"/>
    </row>
    <row r="20" spans="2:8" ht="15" customHeight="1" x14ac:dyDescent="0.2">
      <c r="B20" s="523" t="s">
        <v>94</v>
      </c>
      <c r="C20" s="524"/>
      <c r="D20" s="57">
        <v>9</v>
      </c>
      <c r="E20" s="500">
        <f>'Přehled o majetku a závazcích'!E24:G24</f>
        <v>0</v>
      </c>
      <c r="F20" s="501"/>
      <c r="G20" s="502">
        <f>'Přehled o majetku a závazcích'!H24</f>
        <v>0</v>
      </c>
      <c r="H20" s="529"/>
    </row>
    <row r="21" spans="2:8" ht="15" customHeight="1" x14ac:dyDescent="0.2">
      <c r="B21" s="525" t="s">
        <v>95</v>
      </c>
      <c r="C21" s="526"/>
      <c r="D21" s="58">
        <v>10</v>
      </c>
      <c r="E21" s="519"/>
      <c r="F21" s="488"/>
      <c r="G21" s="503"/>
      <c r="H21" s="527"/>
    </row>
    <row r="22" spans="2:8" ht="15" customHeight="1" x14ac:dyDescent="0.2">
      <c r="B22" s="525" t="s">
        <v>96</v>
      </c>
      <c r="C22" s="526"/>
      <c r="D22" s="58">
        <v>11</v>
      </c>
      <c r="E22" s="519"/>
      <c r="F22" s="488"/>
      <c r="G22" s="503"/>
      <c r="H22" s="527"/>
    </row>
    <row r="23" spans="2:8" ht="15" customHeight="1" x14ac:dyDescent="0.2">
      <c r="B23" s="509"/>
      <c r="C23" s="510"/>
      <c r="D23" s="59">
        <v>12</v>
      </c>
      <c r="E23" s="520"/>
      <c r="F23" s="505"/>
      <c r="G23" s="504"/>
      <c r="H23" s="516"/>
    </row>
    <row r="24" spans="2:8" ht="15" customHeight="1" x14ac:dyDescent="0.2">
      <c r="B24" s="521" t="s">
        <v>97</v>
      </c>
      <c r="C24" s="522"/>
      <c r="D24" s="60">
        <v>13</v>
      </c>
      <c r="E24" s="528">
        <f>SUM(E20:F23)</f>
        <v>0</v>
      </c>
      <c r="F24" s="507"/>
      <c r="G24" s="508">
        <f>SUM(G20:H23)</f>
        <v>0</v>
      </c>
      <c r="H24" s="530"/>
    </row>
    <row r="25" spans="2:8" ht="15" customHeight="1" thickBot="1" x14ac:dyDescent="0.25">
      <c r="B25" s="517" t="s">
        <v>98</v>
      </c>
      <c r="C25" s="518"/>
      <c r="D25" s="61">
        <v>14</v>
      </c>
      <c r="E25" s="531">
        <f>E19-E24</f>
        <v>8000</v>
      </c>
      <c r="F25" s="512"/>
      <c r="G25" s="513">
        <f>G19-G24</f>
        <v>14507</v>
      </c>
      <c r="H25" s="532"/>
    </row>
    <row r="26" spans="2:8" ht="7.5" customHeight="1" x14ac:dyDescent="0.2"/>
    <row r="27" spans="2:8" ht="21" thickBot="1" x14ac:dyDescent="0.35">
      <c r="B27" s="56" t="s">
        <v>104</v>
      </c>
      <c r="H27" s="51" t="s">
        <v>85</v>
      </c>
    </row>
    <row r="28" spans="2:8" ht="25.5" customHeight="1" x14ac:dyDescent="0.2">
      <c r="B28" s="333" t="s">
        <v>65</v>
      </c>
      <c r="C28" s="334" t="s">
        <v>87</v>
      </c>
      <c r="D28" s="492" t="s">
        <v>436</v>
      </c>
      <c r="E28" s="493"/>
      <c r="F28" s="494" t="s">
        <v>437</v>
      </c>
      <c r="G28" s="493"/>
      <c r="H28" s="332" t="s">
        <v>99</v>
      </c>
    </row>
    <row r="29" spans="2:8" ht="15" customHeight="1" x14ac:dyDescent="0.2">
      <c r="B29" s="62" t="s">
        <v>50</v>
      </c>
      <c r="C29" s="63">
        <v>1</v>
      </c>
      <c r="D29" s="500">
        <f>Deník!O216</f>
        <v>4000</v>
      </c>
      <c r="E29" s="501"/>
      <c r="F29" s="502" t="s">
        <v>102</v>
      </c>
      <c r="G29" s="501"/>
      <c r="H29" s="64">
        <f>SUM(D29:G29)</f>
        <v>4000</v>
      </c>
    </row>
    <row r="30" spans="2:8" ht="15" customHeight="1" x14ac:dyDescent="0.2">
      <c r="B30" s="65" t="s">
        <v>51</v>
      </c>
      <c r="C30" s="66">
        <v>2</v>
      </c>
      <c r="D30" s="487">
        <f>Deník!N216</f>
        <v>24025</v>
      </c>
      <c r="E30" s="488"/>
      <c r="F30" s="503">
        <f>Deník!R216</f>
        <v>500</v>
      </c>
      <c r="G30" s="488"/>
      <c r="H30" s="67">
        <f t="shared" ref="H30:H36" si="0">SUM(D30:G30)</f>
        <v>24525</v>
      </c>
    </row>
    <row r="31" spans="2:8" ht="15" customHeight="1" x14ac:dyDescent="0.2">
      <c r="B31" s="65" t="s">
        <v>42</v>
      </c>
      <c r="C31" s="66">
        <v>3</v>
      </c>
      <c r="D31" s="487" t="s">
        <v>102</v>
      </c>
      <c r="E31" s="488"/>
      <c r="F31" s="503">
        <f>Deník!S216</f>
        <v>2000</v>
      </c>
      <c r="G31" s="488"/>
      <c r="H31" s="67">
        <f t="shared" si="0"/>
        <v>2000</v>
      </c>
    </row>
    <row r="32" spans="2:8" ht="15" customHeight="1" x14ac:dyDescent="0.2">
      <c r="B32" s="65" t="s">
        <v>52</v>
      </c>
      <c r="C32" s="66">
        <v>4</v>
      </c>
      <c r="D32" s="487" t="s">
        <v>102</v>
      </c>
      <c r="E32" s="488"/>
      <c r="F32" s="503">
        <f>Deník!T216</f>
        <v>50</v>
      </c>
      <c r="G32" s="488"/>
      <c r="H32" s="67">
        <f t="shared" si="0"/>
        <v>50</v>
      </c>
    </row>
    <row r="33" spans="2:8" ht="15" customHeight="1" x14ac:dyDescent="0.2">
      <c r="B33" s="65" t="s">
        <v>53</v>
      </c>
      <c r="C33" s="66" t="s">
        <v>47</v>
      </c>
      <c r="D33" s="487" t="s">
        <v>102</v>
      </c>
      <c r="E33" s="488"/>
      <c r="F33" s="503">
        <f>SUMIF(Deník!F6:F215,'Přehled údajů k přiznání'!C33,Deník!G6:G215)-SUMIF(Deník!F6:F215,'Přehled údajů k přiznání'!C33,Deník!H6:H215)+SUMIF(Deník!F6:F215,'Přehled údajů k přiznání'!C33,Deník!J6:J215)-SUMIF(Deník!F6:F215,'Přehled údajů k přiznání'!C33,Deník!K6:K215)</f>
        <v>2500</v>
      </c>
      <c r="G33" s="488"/>
      <c r="H33" s="67">
        <f t="shared" si="0"/>
        <v>2500</v>
      </c>
    </row>
    <row r="34" spans="2:8" ht="15" customHeight="1" x14ac:dyDescent="0.2">
      <c r="B34" s="65" t="s">
        <v>54</v>
      </c>
      <c r="C34" s="66" t="s">
        <v>48</v>
      </c>
      <c r="D34" s="487" t="s">
        <v>102</v>
      </c>
      <c r="E34" s="488"/>
      <c r="F34" s="503">
        <f>SUMIF(Deník!F6:F215,'Přehled údajů k přiznání'!C34,Deník!G6:G215)-SUMIF(Deník!F6:F215,'Přehled údajů k přiznání'!C34,Deník!H6:H215)+SUMIF(Deník!F6:F215,'Přehled údajů k přiznání'!C34,Deník!J6:J215)-SUMIF(Deník!F6:F215,'Přehled údajů k přiznání'!C34,Deník!K6:K215)</f>
        <v>5000</v>
      </c>
      <c r="G34" s="488"/>
      <c r="H34" s="67">
        <f t="shared" si="0"/>
        <v>5000</v>
      </c>
    </row>
    <row r="35" spans="2:8" ht="15" customHeight="1" x14ac:dyDescent="0.2">
      <c r="B35" s="65" t="s">
        <v>55</v>
      </c>
      <c r="C35" s="66">
        <v>6</v>
      </c>
      <c r="D35" s="487" t="s">
        <v>102</v>
      </c>
      <c r="E35" s="488"/>
      <c r="F35" s="503">
        <f>Deník!V216</f>
        <v>3000</v>
      </c>
      <c r="G35" s="488"/>
      <c r="H35" s="67">
        <f t="shared" si="0"/>
        <v>3000</v>
      </c>
    </row>
    <row r="36" spans="2:8" ht="15" customHeight="1" x14ac:dyDescent="0.2">
      <c r="B36" s="68" t="s">
        <v>56</v>
      </c>
      <c r="C36" s="69">
        <v>7</v>
      </c>
      <c r="D36" s="514"/>
      <c r="E36" s="515"/>
      <c r="F36" s="504">
        <f>Deník!W216</f>
        <v>5002</v>
      </c>
      <c r="G36" s="505"/>
      <c r="H36" s="70">
        <f t="shared" si="0"/>
        <v>5002</v>
      </c>
    </row>
    <row r="37" spans="2:8" ht="15" customHeight="1" x14ac:dyDescent="0.2">
      <c r="B37" s="71" t="s">
        <v>57</v>
      </c>
      <c r="C37" s="72">
        <v>8</v>
      </c>
      <c r="D37" s="506">
        <f>SUM(D29:E36)</f>
        <v>28025</v>
      </c>
      <c r="E37" s="507"/>
      <c r="F37" s="508">
        <f>SUM(F29:G36)</f>
        <v>18052</v>
      </c>
      <c r="G37" s="507"/>
      <c r="H37" s="73">
        <f>SUM(H29:H36)</f>
        <v>46077</v>
      </c>
    </row>
    <row r="38" spans="2:8" ht="15" customHeight="1" x14ac:dyDescent="0.2">
      <c r="B38" s="547" t="s">
        <v>58</v>
      </c>
      <c r="C38" s="549">
        <v>9</v>
      </c>
      <c r="D38" s="539">
        <f>Deník!Q216</f>
        <v>100</v>
      </c>
      <c r="E38" s="540"/>
      <c r="F38" s="543" t="s">
        <v>102</v>
      </c>
      <c r="G38" s="540"/>
      <c r="H38" s="551">
        <f t="shared" ref="H38:H43" si="1">SUM(D38:G38)</f>
        <v>100</v>
      </c>
    </row>
    <row r="39" spans="2:8" ht="15" customHeight="1" x14ac:dyDescent="0.2">
      <c r="B39" s="548"/>
      <c r="C39" s="550"/>
      <c r="D39" s="541"/>
      <c r="E39" s="542"/>
      <c r="F39" s="545"/>
      <c r="G39" s="542"/>
      <c r="H39" s="552"/>
    </row>
    <row r="40" spans="2:8" ht="15" customHeight="1" x14ac:dyDescent="0.2">
      <c r="B40" s="65" t="s">
        <v>59</v>
      </c>
      <c r="C40" s="66">
        <v>10</v>
      </c>
      <c r="D40" s="487">
        <f>Deník!P216</f>
        <v>6300</v>
      </c>
      <c r="E40" s="488"/>
      <c r="F40" s="503">
        <f>Deník!X216</f>
        <v>28170</v>
      </c>
      <c r="G40" s="488"/>
      <c r="H40" s="67">
        <f t="shared" si="1"/>
        <v>34470</v>
      </c>
    </row>
    <row r="41" spans="2:8" ht="15" customHeight="1" x14ac:dyDescent="0.2">
      <c r="B41" s="65" t="s">
        <v>60</v>
      </c>
      <c r="C41" s="66">
        <v>11</v>
      </c>
      <c r="D41" s="487" t="s">
        <v>102</v>
      </c>
      <c r="E41" s="488"/>
      <c r="F41" s="503">
        <f>Deník!Y216</f>
        <v>0</v>
      </c>
      <c r="G41" s="488"/>
      <c r="H41" s="67">
        <f t="shared" si="1"/>
        <v>0</v>
      </c>
    </row>
    <row r="42" spans="2:8" ht="15" customHeight="1" x14ac:dyDescent="0.2">
      <c r="B42" s="65" t="s">
        <v>61</v>
      </c>
      <c r="C42" s="66">
        <v>12</v>
      </c>
      <c r="D42" s="487" t="s">
        <v>102</v>
      </c>
      <c r="E42" s="488"/>
      <c r="F42" s="503">
        <f>Deník!Z216</f>
        <v>5000</v>
      </c>
      <c r="G42" s="488"/>
      <c r="H42" s="67">
        <f t="shared" si="1"/>
        <v>5000</v>
      </c>
    </row>
    <row r="43" spans="2:8" ht="15" customHeight="1" x14ac:dyDescent="0.2">
      <c r="B43" s="68" t="s">
        <v>62</v>
      </c>
      <c r="C43" s="69">
        <v>13</v>
      </c>
      <c r="D43" s="514"/>
      <c r="E43" s="515"/>
      <c r="F43" s="504">
        <f>Deník!AA216</f>
        <v>0</v>
      </c>
      <c r="G43" s="505"/>
      <c r="H43" s="70">
        <f t="shared" si="1"/>
        <v>0</v>
      </c>
    </row>
    <row r="44" spans="2:8" ht="15" customHeight="1" x14ac:dyDescent="0.2">
      <c r="B44" s="71" t="s">
        <v>63</v>
      </c>
      <c r="C44" s="72">
        <v>14</v>
      </c>
      <c r="D44" s="506">
        <f>SUM(D38:E43)</f>
        <v>6400</v>
      </c>
      <c r="E44" s="507"/>
      <c r="F44" s="508">
        <f>SUM(F38:G43)</f>
        <v>33170</v>
      </c>
      <c r="G44" s="507"/>
      <c r="H44" s="73">
        <f>SUM(H38:H43)</f>
        <v>39570</v>
      </c>
    </row>
    <row r="45" spans="2:8" ht="15" customHeight="1" thickBot="1" x14ac:dyDescent="0.25">
      <c r="B45" s="74" t="s">
        <v>64</v>
      </c>
      <c r="C45" s="75">
        <v>15</v>
      </c>
      <c r="D45" s="511">
        <f>D37-D44</f>
        <v>21625</v>
      </c>
      <c r="E45" s="512"/>
      <c r="F45" s="513">
        <f>F37-F44</f>
        <v>-15118</v>
      </c>
      <c r="G45" s="512"/>
      <c r="H45" s="76">
        <f>H37-H44</f>
        <v>6507</v>
      </c>
    </row>
    <row r="46" spans="2:8" x14ac:dyDescent="0.2">
      <c r="B46" s="51" t="s">
        <v>101</v>
      </c>
    </row>
    <row r="47" spans="2:8" ht="7.5" customHeight="1" x14ac:dyDescent="0.2"/>
    <row r="48" spans="2:8" x14ac:dyDescent="0.2">
      <c r="B48" s="51" t="str">
        <f>"Datum: "&amp;'Základní údaje'!B19</f>
        <v>Datum: d.m.rok</v>
      </c>
      <c r="D48" s="51" t="s">
        <v>103</v>
      </c>
    </row>
  </sheetData>
  <sheetProtection sheet="1" objects="1" scenarios="1"/>
  <mergeCells count="86">
    <mergeCell ref="B38:B39"/>
    <mergeCell ref="C38:C39"/>
    <mergeCell ref="D38:E39"/>
    <mergeCell ref="F38:G39"/>
    <mergeCell ref="H38:H39"/>
    <mergeCell ref="G17:H17"/>
    <mergeCell ref="G16:H16"/>
    <mergeCell ref="G14:H14"/>
    <mergeCell ref="G13:H13"/>
    <mergeCell ref="B11:C12"/>
    <mergeCell ref="D11:D12"/>
    <mergeCell ref="E11:F12"/>
    <mergeCell ref="G11:H12"/>
    <mergeCell ref="G15:H15"/>
    <mergeCell ref="B15:C15"/>
    <mergeCell ref="B16:C16"/>
    <mergeCell ref="B17:C17"/>
    <mergeCell ref="E25:F25"/>
    <mergeCell ref="G25:H25"/>
    <mergeCell ref="G24:H24"/>
    <mergeCell ref="G23:H23"/>
    <mergeCell ref="G22:H22"/>
    <mergeCell ref="E23:F23"/>
    <mergeCell ref="E24:F24"/>
    <mergeCell ref="G21:H21"/>
    <mergeCell ref="E19:F19"/>
    <mergeCell ref="E20:F20"/>
    <mergeCell ref="E21:F21"/>
    <mergeCell ref="E22:F22"/>
    <mergeCell ref="G20:H20"/>
    <mergeCell ref="G19:H19"/>
    <mergeCell ref="G18:H18"/>
    <mergeCell ref="B25:C25"/>
    <mergeCell ref="E13:F13"/>
    <mergeCell ref="E14:F14"/>
    <mergeCell ref="E15:F15"/>
    <mergeCell ref="E16:F16"/>
    <mergeCell ref="E17:F17"/>
    <mergeCell ref="E18:F18"/>
    <mergeCell ref="B19:C19"/>
    <mergeCell ref="B20:C20"/>
    <mergeCell ref="B21:C21"/>
    <mergeCell ref="B22:C22"/>
    <mergeCell ref="B23:C23"/>
    <mergeCell ref="B24:C24"/>
    <mergeCell ref="B13:C13"/>
    <mergeCell ref="B14:C14"/>
    <mergeCell ref="B18:C18"/>
    <mergeCell ref="D45:E45"/>
    <mergeCell ref="F45:G45"/>
    <mergeCell ref="F44:G44"/>
    <mergeCell ref="F43:G43"/>
    <mergeCell ref="F42:G42"/>
    <mergeCell ref="F41:G41"/>
    <mergeCell ref="F40:G40"/>
    <mergeCell ref="D40:E40"/>
    <mergeCell ref="D41:E41"/>
    <mergeCell ref="D42:E42"/>
    <mergeCell ref="D43:E43"/>
    <mergeCell ref="D44:E44"/>
    <mergeCell ref="D36:E36"/>
    <mergeCell ref="F33:G33"/>
    <mergeCell ref="F34:G34"/>
    <mergeCell ref="F35:G35"/>
    <mergeCell ref="F36:G36"/>
    <mergeCell ref="D37:E37"/>
    <mergeCell ref="F37:G37"/>
    <mergeCell ref="D33:E33"/>
    <mergeCell ref="D34:E34"/>
    <mergeCell ref="D35:E35"/>
    <mergeCell ref="B1:H1"/>
    <mergeCell ref="F6:H6"/>
    <mergeCell ref="D32:E32"/>
    <mergeCell ref="B2:H2"/>
    <mergeCell ref="D28:E28"/>
    <mergeCell ref="F28:G28"/>
    <mergeCell ref="E10:F10"/>
    <mergeCell ref="G10:H10"/>
    <mergeCell ref="B10:C10"/>
    <mergeCell ref="D29:E29"/>
    <mergeCell ref="F29:G29"/>
    <mergeCell ref="D30:E30"/>
    <mergeCell ref="F30:G30"/>
    <mergeCell ref="D31:E31"/>
    <mergeCell ref="F31:G31"/>
    <mergeCell ref="F32:G32"/>
  </mergeCells>
  <conditionalFormatting sqref="D29:H32 D35:H45 D33:E34 H33:H34">
    <cfRule type="cellIs" dxfId="19" priority="8" operator="equal">
      <formula>0</formula>
    </cfRule>
  </conditionalFormatting>
  <conditionalFormatting sqref="F33:G33">
    <cfRule type="cellIs" dxfId="18" priority="4" operator="equal">
      <formula>0</formula>
    </cfRule>
  </conditionalFormatting>
  <conditionalFormatting sqref="F34:G34">
    <cfRule type="cellIs" dxfId="17" priority="3" operator="equal">
      <formula>0</formula>
    </cfRule>
  </conditionalFormatting>
  <conditionalFormatting sqref="E11:H12">
    <cfRule type="cellIs" dxfId="16" priority="2" operator="equal">
      <formula>0</formula>
    </cfRule>
  </conditionalFormatting>
  <conditionalFormatting sqref="E15:H17 E20:H20">
    <cfRule type="cellIs" dxfId="15"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H30 H36 H40 H43" formulaRange="1"/>
    <ignoredError sqref="H37" formula="1"/>
  </ignoredErrors>
  <extLst>
    <ext xmlns:x14="http://schemas.microsoft.com/office/spreadsheetml/2009/9/main" uri="{78C0D931-6437-407d-A8EE-F0AAD7539E65}">
      <x14:conditionalFormattings>
        <x14:conditionalFormatting xmlns:xm="http://schemas.microsoft.com/office/excel/2006/main">
          <x14:cfRule type="expression" priority="5" stopIfTrue="1" id="{E58771E9-77C8-4CB9-892C-B1B12C4AB06D}">
            <xm:f>$H$45=ROUND(Deník!$E$218,0)</xm:f>
            <x14:dxf>
              <font>
                <color theme="1"/>
              </font>
              <fill>
                <patternFill>
                  <bgColor rgb="FF92D050"/>
                </patternFill>
              </fill>
            </x14:dxf>
          </x14:cfRule>
          <x14:cfRule type="expression" priority="6" id="{97B8A976-EA35-428F-BC8A-58E531FF4437}">
            <xm:f>$H$45&lt;&gt;ROUND(Deník!$E$218,0)</xm:f>
            <x14:dxf>
              <font>
                <color theme="0"/>
              </font>
              <fill>
                <patternFill>
                  <bgColor rgb="FFFF0000"/>
                </patternFill>
              </fill>
            </x14:dxf>
          </x14:cfRule>
          <xm:sqref>I1:I52 A52:I52 A1:A51 B1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3"/>
  <sheetViews>
    <sheetView workbookViewId="0">
      <selection activeCell="H13" sqref="H13"/>
    </sheetView>
  </sheetViews>
  <sheetFormatPr defaultRowHeight="12.75" x14ac:dyDescent="0.2"/>
  <cols>
    <col min="1" max="1" width="13.85546875" style="169" customWidth="1"/>
    <col min="2" max="2" width="17.85546875" style="169" customWidth="1"/>
    <col min="3" max="3" width="12" style="169" customWidth="1"/>
    <col min="4" max="4" width="4.42578125" style="169" customWidth="1"/>
    <col min="5" max="5" width="12" style="169" customWidth="1"/>
    <col min="6" max="6" width="3.5703125" style="169" customWidth="1"/>
    <col min="7" max="7" width="6.140625" style="169" customWidth="1"/>
    <col min="8" max="8" width="21.85546875" style="169" customWidth="1"/>
    <col min="9" max="16384" width="9.140625" style="169"/>
  </cols>
  <sheetData>
    <row r="1" spans="1:8" ht="19.5" customHeight="1" x14ac:dyDescent="0.25">
      <c r="A1" s="574" t="s">
        <v>474</v>
      </c>
      <c r="D1" s="335" t="s">
        <v>438</v>
      </c>
    </row>
    <row r="2" spans="1:8" ht="15" customHeight="1" x14ac:dyDescent="0.25">
      <c r="A2" s="574"/>
      <c r="D2" s="335" t="str">
        <f>"k 31.12."&amp;YEAR(Deník!B6)</f>
        <v>k 31.12.2018</v>
      </c>
      <c r="G2" s="571" t="s">
        <v>439</v>
      </c>
      <c r="H2" s="571"/>
    </row>
    <row r="3" spans="1:8" ht="16.5" customHeight="1" x14ac:dyDescent="0.2">
      <c r="A3" s="574"/>
      <c r="D3" s="349" t="s">
        <v>440</v>
      </c>
      <c r="G3" s="572"/>
      <c r="H3" s="572"/>
    </row>
    <row r="4" spans="1:8" ht="9.75" customHeight="1" thickBot="1" x14ac:dyDescent="0.25">
      <c r="A4" s="578" t="str">
        <f>"Registrace u "&amp;'Základní údaje'!B7&amp;", vložka"</f>
        <v>Registrace u Městského soudu v Praze, vložka</v>
      </c>
      <c r="D4" s="336"/>
      <c r="G4" s="567" t="str">
        <f>'Základní údaje'!B6&amp;IF('Základní údaje'!B6="SH ČMS - Sbor dobrovolných hasičů"," "&amp;'Základní údaje'!B11,"")</f>
        <v>SH ČMS - Sbor dobrovolných hasičů Osík</v>
      </c>
      <c r="H4" s="568"/>
    </row>
    <row r="5" spans="1:8" ht="18.75" customHeight="1" thickBot="1" x14ac:dyDescent="0.25">
      <c r="A5" s="579"/>
      <c r="C5" s="575" t="s">
        <v>473</v>
      </c>
      <c r="D5" s="576"/>
      <c r="E5" s="577"/>
      <c r="G5" s="569"/>
      <c r="H5" s="570"/>
    </row>
    <row r="6" spans="1:8" ht="23.25" customHeight="1" thickBot="1" x14ac:dyDescent="0.25">
      <c r="A6" s="376" t="str">
        <f>'Základní údaje'!B8</f>
        <v>L 2096</v>
      </c>
      <c r="C6" s="575">
        <f>'Základní údaje'!B5</f>
        <v>64211045</v>
      </c>
      <c r="D6" s="576"/>
      <c r="E6" s="577"/>
      <c r="G6" s="556"/>
      <c r="H6" s="557"/>
    </row>
    <row r="7" spans="1:8" ht="21" customHeight="1" x14ac:dyDescent="0.2"/>
    <row r="8" spans="1:8" ht="12.95" customHeight="1" x14ac:dyDescent="0.2">
      <c r="A8" s="566" t="s">
        <v>441</v>
      </c>
      <c r="B8" s="566"/>
      <c r="C8" s="566"/>
      <c r="D8" s="562" t="s">
        <v>442</v>
      </c>
      <c r="E8" s="564" t="s">
        <v>443</v>
      </c>
      <c r="F8" s="564"/>
      <c r="G8" s="564"/>
      <c r="H8" s="564"/>
    </row>
    <row r="9" spans="1:8" ht="12.95" customHeight="1" x14ac:dyDescent="0.2">
      <c r="A9" s="566"/>
      <c r="B9" s="566"/>
      <c r="C9" s="566"/>
      <c r="D9" s="563"/>
      <c r="E9" s="565" t="s">
        <v>475</v>
      </c>
      <c r="F9" s="565"/>
      <c r="G9" s="565"/>
      <c r="H9" s="565" t="s">
        <v>476</v>
      </c>
    </row>
    <row r="10" spans="1:8" ht="12.95" customHeight="1" x14ac:dyDescent="0.2">
      <c r="A10" s="566"/>
      <c r="B10" s="566"/>
      <c r="C10" s="566"/>
      <c r="D10" s="563"/>
      <c r="E10" s="565"/>
      <c r="F10" s="565"/>
      <c r="G10" s="565"/>
      <c r="H10" s="565"/>
    </row>
    <row r="11" spans="1:8" ht="24" customHeight="1" x14ac:dyDescent="0.2">
      <c r="A11" s="559" t="s">
        <v>444</v>
      </c>
      <c r="B11" s="559"/>
      <c r="C11" s="559"/>
      <c r="D11" s="337" t="s">
        <v>445</v>
      </c>
      <c r="E11" s="560"/>
      <c r="F11" s="560"/>
      <c r="G11" s="560"/>
      <c r="H11" s="348"/>
    </row>
    <row r="12" spans="1:8" ht="24" customHeight="1" x14ac:dyDescent="0.2">
      <c r="A12" s="559" t="s">
        <v>446</v>
      </c>
      <c r="B12" s="559"/>
      <c r="C12" s="559"/>
      <c r="D12" s="337" t="s">
        <v>447</v>
      </c>
      <c r="E12" s="560"/>
      <c r="F12" s="560"/>
      <c r="G12" s="560"/>
      <c r="H12" s="348"/>
    </row>
    <row r="13" spans="1:8" ht="24" customHeight="1" x14ac:dyDescent="0.2">
      <c r="A13" s="559" t="s">
        <v>448</v>
      </c>
      <c r="B13" s="559"/>
      <c r="C13" s="559"/>
      <c r="D13" s="337" t="s">
        <v>449</v>
      </c>
      <c r="E13" s="560"/>
      <c r="F13" s="560"/>
      <c r="G13" s="560"/>
      <c r="H13" s="348"/>
    </row>
    <row r="14" spans="1:8" ht="24" customHeight="1" x14ac:dyDescent="0.2">
      <c r="A14" s="559" t="s">
        <v>450</v>
      </c>
      <c r="B14" s="559"/>
      <c r="C14" s="559"/>
      <c r="D14" s="337" t="s">
        <v>451</v>
      </c>
      <c r="E14" s="561">
        <f>ROUND(Deník!I5,-3)/1000</f>
        <v>2</v>
      </c>
      <c r="F14" s="561"/>
      <c r="G14" s="561"/>
      <c r="H14" s="346">
        <f>ROUND(Deník!I217,-3)/1000</f>
        <v>4</v>
      </c>
    </row>
    <row r="15" spans="1:8" ht="24" customHeight="1" x14ac:dyDescent="0.2">
      <c r="A15" s="559" t="s">
        <v>452</v>
      </c>
      <c r="B15" s="559"/>
      <c r="C15" s="559"/>
      <c r="D15" s="337" t="s">
        <v>453</v>
      </c>
      <c r="E15" s="561">
        <f>ROUND(Deník!L5,-3)/1000</f>
        <v>6</v>
      </c>
      <c r="F15" s="561"/>
      <c r="G15" s="561"/>
      <c r="H15" s="351">
        <f>ROUND(Deník!L217,-3)/1000</f>
        <v>11</v>
      </c>
    </row>
    <row r="16" spans="1:8" ht="24" customHeight="1" x14ac:dyDescent="0.2">
      <c r="A16" s="559" t="s">
        <v>91</v>
      </c>
      <c r="B16" s="559"/>
      <c r="C16" s="559"/>
      <c r="D16" s="337" t="s">
        <v>454</v>
      </c>
      <c r="E16" s="560"/>
      <c r="F16" s="560"/>
      <c r="G16" s="560"/>
      <c r="H16" s="348"/>
    </row>
    <row r="17" spans="1:8" ht="24" customHeight="1" x14ac:dyDescent="0.2">
      <c r="A17" s="559" t="s">
        <v>92</v>
      </c>
      <c r="B17" s="559"/>
      <c r="C17" s="559"/>
      <c r="D17" s="337" t="s">
        <v>455</v>
      </c>
      <c r="E17" s="560"/>
      <c r="F17" s="560"/>
      <c r="G17" s="560"/>
      <c r="H17" s="348"/>
    </row>
    <row r="18" spans="1:8" ht="24" customHeight="1" x14ac:dyDescent="0.2">
      <c r="A18" s="559" t="s">
        <v>456</v>
      </c>
      <c r="B18" s="559"/>
      <c r="C18" s="559"/>
      <c r="D18" s="337" t="s">
        <v>457</v>
      </c>
      <c r="E18" s="560"/>
      <c r="F18" s="560"/>
      <c r="G18" s="560"/>
      <c r="H18" s="348"/>
    </row>
    <row r="19" spans="1:8" ht="24" customHeight="1" x14ac:dyDescent="0.2">
      <c r="A19" s="559" t="s">
        <v>458</v>
      </c>
      <c r="B19" s="559"/>
      <c r="C19" s="559"/>
      <c r="D19" s="337" t="s">
        <v>459</v>
      </c>
      <c r="E19" s="560"/>
      <c r="F19" s="560"/>
      <c r="G19" s="560"/>
      <c r="H19" s="348"/>
    </row>
    <row r="20" spans="1:8" ht="24" customHeight="1" x14ac:dyDescent="0.2">
      <c r="A20" s="573" t="s">
        <v>460</v>
      </c>
      <c r="B20" s="573"/>
      <c r="C20" s="573"/>
      <c r="D20" s="337" t="s">
        <v>477</v>
      </c>
      <c r="E20" s="553">
        <f>SUM(E11:G19)</f>
        <v>8</v>
      </c>
      <c r="F20" s="553"/>
      <c r="G20" s="553"/>
      <c r="H20" s="347">
        <f>SUM(H11:H19)</f>
        <v>15</v>
      </c>
    </row>
    <row r="21" spans="1:8" ht="12.95" customHeight="1" x14ac:dyDescent="0.2">
      <c r="A21" s="566" t="s">
        <v>461</v>
      </c>
      <c r="B21" s="566"/>
      <c r="C21" s="566"/>
      <c r="D21" s="562" t="s">
        <v>442</v>
      </c>
      <c r="E21" s="564" t="s">
        <v>443</v>
      </c>
      <c r="F21" s="564"/>
      <c r="G21" s="564"/>
      <c r="H21" s="564"/>
    </row>
    <row r="22" spans="1:8" ht="12.95" customHeight="1" x14ac:dyDescent="0.2">
      <c r="A22" s="566"/>
      <c r="B22" s="566"/>
      <c r="C22" s="566"/>
      <c r="D22" s="563"/>
      <c r="E22" s="565" t="s">
        <v>475</v>
      </c>
      <c r="F22" s="565"/>
      <c r="G22" s="565"/>
      <c r="H22" s="565" t="s">
        <v>476</v>
      </c>
    </row>
    <row r="23" spans="1:8" ht="12.95" customHeight="1" x14ac:dyDescent="0.2">
      <c r="A23" s="566"/>
      <c r="B23" s="566"/>
      <c r="C23" s="566"/>
      <c r="D23" s="563"/>
      <c r="E23" s="565"/>
      <c r="F23" s="565"/>
      <c r="G23" s="565"/>
      <c r="H23" s="565"/>
    </row>
    <row r="24" spans="1:8" ht="24" customHeight="1" x14ac:dyDescent="0.2">
      <c r="A24" s="559" t="s">
        <v>94</v>
      </c>
      <c r="B24" s="559"/>
      <c r="C24" s="559"/>
      <c r="D24" s="337" t="s">
        <v>462</v>
      </c>
      <c r="E24" s="560"/>
      <c r="F24" s="560"/>
      <c r="G24" s="560"/>
      <c r="H24" s="348"/>
    </row>
    <row r="25" spans="1:8" ht="24" customHeight="1" x14ac:dyDescent="0.2">
      <c r="A25" s="559" t="s">
        <v>463</v>
      </c>
      <c r="B25" s="559"/>
      <c r="C25" s="559"/>
      <c r="D25" s="337" t="s">
        <v>464</v>
      </c>
      <c r="E25" s="560"/>
      <c r="F25" s="560"/>
      <c r="G25" s="560"/>
      <c r="H25" s="348"/>
    </row>
    <row r="26" spans="1:8" ht="24" customHeight="1" x14ac:dyDescent="0.2">
      <c r="A26" s="559" t="s">
        <v>465</v>
      </c>
      <c r="B26" s="559"/>
      <c r="C26" s="559"/>
      <c r="D26" s="337" t="s">
        <v>466</v>
      </c>
      <c r="E26" s="553">
        <f>SUM(E24:G25)</f>
        <v>0</v>
      </c>
      <c r="F26" s="553"/>
      <c r="G26" s="553"/>
      <c r="H26" s="347">
        <f>SUM(H24:H25)</f>
        <v>0</v>
      </c>
    </row>
    <row r="27" spans="1:8" ht="24" customHeight="1" x14ac:dyDescent="0.2">
      <c r="A27" s="559"/>
      <c r="B27" s="559"/>
      <c r="C27" s="559"/>
      <c r="D27" s="337"/>
      <c r="E27" s="561"/>
      <c r="F27" s="561"/>
      <c r="G27" s="561"/>
      <c r="H27" s="346"/>
    </row>
    <row r="28" spans="1:8" ht="24" customHeight="1" x14ac:dyDescent="0.2">
      <c r="A28" s="559" t="s">
        <v>467</v>
      </c>
      <c r="B28" s="559"/>
      <c r="C28" s="559"/>
      <c r="D28" s="337" t="s">
        <v>468</v>
      </c>
      <c r="E28" s="553">
        <f>E20-E26</f>
        <v>8</v>
      </c>
      <c r="F28" s="553"/>
      <c r="G28" s="553"/>
      <c r="H28" s="347">
        <f>H20-H26</f>
        <v>15</v>
      </c>
    </row>
    <row r="29" spans="1:8" ht="37.5" customHeight="1" x14ac:dyDescent="0.2"/>
    <row r="30" spans="1:8" ht="21.75" customHeight="1" x14ac:dyDescent="0.2">
      <c r="A30" s="344" t="s">
        <v>469</v>
      </c>
      <c r="B30" s="338"/>
      <c r="C30" s="339"/>
      <c r="D30" s="554" t="s">
        <v>480</v>
      </c>
      <c r="E30" s="558"/>
      <c r="F30" s="558"/>
      <c r="G30" s="558"/>
      <c r="H30" s="555"/>
    </row>
    <row r="31" spans="1:8" ht="53.25" customHeight="1" x14ac:dyDescent="0.2">
      <c r="A31" s="340"/>
      <c r="B31" s="341"/>
      <c r="C31" s="342"/>
      <c r="D31" s="340"/>
      <c r="E31" s="341"/>
      <c r="F31" s="341"/>
      <c r="G31" s="341"/>
      <c r="H31" s="342"/>
    </row>
    <row r="32" spans="1:8" ht="18.75" customHeight="1" x14ac:dyDescent="0.2">
      <c r="A32" s="345" t="s">
        <v>470</v>
      </c>
      <c r="B32" s="554" t="s">
        <v>478</v>
      </c>
      <c r="C32" s="555"/>
      <c r="D32" s="554" t="s">
        <v>481</v>
      </c>
      <c r="E32" s="558"/>
      <c r="F32" s="558"/>
      <c r="G32" s="558"/>
      <c r="H32" s="555"/>
    </row>
    <row r="33" spans="1:8" ht="47.25" customHeight="1" x14ac:dyDescent="0.2">
      <c r="A33" s="343" t="s">
        <v>479</v>
      </c>
      <c r="B33" s="556" t="s">
        <v>471</v>
      </c>
      <c r="C33" s="557"/>
      <c r="D33" s="340"/>
      <c r="E33" s="341"/>
      <c r="F33" s="341"/>
      <c r="G33" s="341"/>
      <c r="H33" s="342"/>
    </row>
  </sheetData>
  <sheetProtection sheet="1" objects="1" scenarios="1"/>
  <mergeCells count="50">
    <mergeCell ref="A19:C19"/>
    <mergeCell ref="A20:C20"/>
    <mergeCell ref="A1:A3"/>
    <mergeCell ref="C5:E5"/>
    <mergeCell ref="C6:E6"/>
    <mergeCell ref="A4:A5"/>
    <mergeCell ref="A14:C14"/>
    <mergeCell ref="A15:C15"/>
    <mergeCell ref="A16:C16"/>
    <mergeCell ref="A17:C17"/>
    <mergeCell ref="A18:C18"/>
    <mergeCell ref="D8:D10"/>
    <mergeCell ref="A8:C10"/>
    <mergeCell ref="A11:C11"/>
    <mergeCell ref="A12:C12"/>
    <mergeCell ref="A13:C13"/>
    <mergeCell ref="G4:H6"/>
    <mergeCell ref="G2:H3"/>
    <mergeCell ref="E8:H8"/>
    <mergeCell ref="E9:G10"/>
    <mergeCell ref="H9:H10"/>
    <mergeCell ref="D21:D23"/>
    <mergeCell ref="E21:H21"/>
    <mergeCell ref="E22:G23"/>
    <mergeCell ref="H22:H23"/>
    <mergeCell ref="A27:C27"/>
    <mergeCell ref="E24:G24"/>
    <mergeCell ref="E25:G25"/>
    <mergeCell ref="E26:G26"/>
    <mergeCell ref="E27:G27"/>
    <mergeCell ref="A24:C24"/>
    <mergeCell ref="A25:C25"/>
    <mergeCell ref="A26:C26"/>
    <mergeCell ref="A21:C23"/>
    <mergeCell ref="E11:G11"/>
    <mergeCell ref="E12:G12"/>
    <mergeCell ref="E13:G13"/>
    <mergeCell ref="E14:G14"/>
    <mergeCell ref="E15:G15"/>
    <mergeCell ref="E16:G16"/>
    <mergeCell ref="E17:G17"/>
    <mergeCell ref="E18:G18"/>
    <mergeCell ref="E19:G19"/>
    <mergeCell ref="E20:G20"/>
    <mergeCell ref="E28:G28"/>
    <mergeCell ref="B32:C32"/>
    <mergeCell ref="B33:C33"/>
    <mergeCell ref="D32:H32"/>
    <mergeCell ref="D30:H30"/>
    <mergeCell ref="A28:C28"/>
  </mergeCells>
  <printOptions horizontalCentered="1" verticalCentered="1"/>
  <pageMargins left="0.39370078740157483" right="0.39370078740157483" top="0.39370078740157483" bottom="0.39370078740157483" header="0" footer="0"/>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FFC000"/>
  </sheetPr>
  <dimension ref="A1:AA41"/>
  <sheetViews>
    <sheetView topLeftCell="A2" workbookViewId="0">
      <selection activeCell="B41" sqref="B41"/>
    </sheetView>
  </sheetViews>
  <sheetFormatPr defaultRowHeight="12.75" x14ac:dyDescent="0.2"/>
  <cols>
    <col min="1" max="1" width="3.42578125" style="93" customWidth="1"/>
    <col min="2" max="2" width="5.28515625" style="93" customWidth="1"/>
    <col min="3" max="3" width="6.140625" style="93" customWidth="1"/>
    <col min="4" max="4" width="38.85546875" style="93" customWidth="1"/>
    <col min="5" max="5" width="16" style="93" customWidth="1"/>
    <col min="6" max="6" width="9" style="94" customWidth="1"/>
    <col min="7" max="12" width="9.140625" style="95"/>
    <col min="13" max="13" width="5.5703125" style="96" customWidth="1"/>
    <col min="14" max="14" width="10.42578125" style="95" customWidth="1"/>
    <col min="15" max="15" width="9.7109375" style="95" customWidth="1"/>
    <col min="16" max="16" width="10.42578125" style="95" customWidth="1"/>
    <col min="17" max="17" width="9.7109375" style="95" customWidth="1"/>
    <col min="18" max="23" width="8.5703125" style="95" customWidth="1"/>
    <col min="24" max="24" width="8.85546875" style="95" customWidth="1"/>
    <col min="25" max="25" width="9.140625" style="95"/>
    <col min="26" max="26" width="11.140625" style="95" customWidth="1"/>
    <col min="27" max="27" width="9.140625" style="95"/>
    <col min="28" max="16384" width="9.140625" style="97"/>
  </cols>
  <sheetData>
    <row r="1" spans="1:27" s="135" customFormat="1" hidden="1" x14ac:dyDescent="0.2">
      <c r="A1" s="94"/>
      <c r="B1" s="94" t="s">
        <v>145</v>
      </c>
      <c r="C1" s="94" t="s">
        <v>146</v>
      </c>
      <c r="D1" s="94" t="s">
        <v>147</v>
      </c>
      <c r="E1" s="94" t="s">
        <v>148</v>
      </c>
      <c r="F1" s="94" t="s">
        <v>149</v>
      </c>
      <c r="G1" s="141" t="s">
        <v>150</v>
      </c>
      <c r="H1" s="141" t="s">
        <v>151</v>
      </c>
      <c r="I1" s="141" t="s">
        <v>152</v>
      </c>
      <c r="J1" s="141" t="s">
        <v>153</v>
      </c>
      <c r="K1" s="141" t="s">
        <v>154</v>
      </c>
      <c r="L1" s="141" t="s">
        <v>155</v>
      </c>
      <c r="M1" s="96"/>
      <c r="N1" s="141" t="s">
        <v>156</v>
      </c>
      <c r="O1" s="141" t="s">
        <v>157</v>
      </c>
      <c r="P1" s="141" t="s">
        <v>158</v>
      </c>
      <c r="Q1" s="141" t="s">
        <v>159</v>
      </c>
      <c r="R1" s="141" t="s">
        <v>160</v>
      </c>
      <c r="S1" s="141" t="s">
        <v>161</v>
      </c>
      <c r="T1" s="141" t="s">
        <v>162</v>
      </c>
      <c r="U1" s="141" t="s">
        <v>163</v>
      </c>
      <c r="V1" s="141" t="s">
        <v>164</v>
      </c>
      <c r="W1" s="141" t="s">
        <v>165</v>
      </c>
      <c r="X1" s="141" t="s">
        <v>166</v>
      </c>
      <c r="Y1" s="141" t="s">
        <v>167</v>
      </c>
      <c r="Z1" s="141" t="s">
        <v>168</v>
      </c>
      <c r="AA1" s="141" t="s">
        <v>169</v>
      </c>
    </row>
    <row r="2" spans="1:27" ht="13.5" thickBot="1" x14ac:dyDescent="0.25"/>
    <row r="3" spans="1:27" x14ac:dyDescent="0.2">
      <c r="A3" s="597" t="s">
        <v>16</v>
      </c>
      <c r="B3" s="598"/>
      <c r="C3" s="598"/>
      <c r="D3" s="599"/>
      <c r="E3" s="600" t="s">
        <v>13</v>
      </c>
      <c r="F3" s="601"/>
      <c r="G3" s="594" t="s">
        <v>0</v>
      </c>
      <c r="H3" s="595"/>
      <c r="I3" s="595"/>
      <c r="J3" s="595"/>
      <c r="K3" s="595"/>
      <c r="L3" s="596"/>
      <c r="M3" s="98"/>
      <c r="N3" s="602" t="s">
        <v>80</v>
      </c>
      <c r="O3" s="596"/>
      <c r="P3" s="602" t="s">
        <v>79</v>
      </c>
      <c r="Q3" s="596"/>
      <c r="R3" s="594" t="s">
        <v>21</v>
      </c>
      <c r="S3" s="595"/>
      <c r="T3" s="595"/>
      <c r="U3" s="595"/>
      <c r="V3" s="595"/>
      <c r="W3" s="596"/>
      <c r="X3" s="594" t="s">
        <v>77</v>
      </c>
      <c r="Y3" s="595"/>
      <c r="Z3" s="595"/>
      <c r="AA3" s="596"/>
    </row>
    <row r="4" spans="1:27" ht="13.5" thickBot="1" x14ac:dyDescent="0.25">
      <c r="A4" s="145" t="str">
        <f>Deník!A2</f>
        <v>Rok: 2018</v>
      </c>
      <c r="B4" s="99"/>
      <c r="C4" s="99"/>
      <c r="D4" s="99" t="s">
        <v>39</v>
      </c>
      <c r="E4" s="605" t="s">
        <v>81</v>
      </c>
      <c r="F4" s="607" t="s">
        <v>82</v>
      </c>
      <c r="G4" s="603" t="s">
        <v>17</v>
      </c>
      <c r="H4" s="609"/>
      <c r="I4" s="604"/>
      <c r="J4" s="603" t="s">
        <v>18</v>
      </c>
      <c r="K4" s="609"/>
      <c r="L4" s="604"/>
      <c r="M4" s="100"/>
      <c r="N4" s="603"/>
      <c r="O4" s="604"/>
      <c r="P4" s="603"/>
      <c r="Q4" s="604"/>
      <c r="R4" s="588" t="s">
        <v>71</v>
      </c>
      <c r="S4" s="590" t="s">
        <v>72</v>
      </c>
      <c r="T4" s="590" t="s">
        <v>78</v>
      </c>
      <c r="U4" s="590" t="s">
        <v>74</v>
      </c>
      <c r="V4" s="590" t="s">
        <v>73</v>
      </c>
      <c r="W4" s="592" t="s">
        <v>2</v>
      </c>
      <c r="X4" s="588" t="s">
        <v>71</v>
      </c>
      <c r="Y4" s="590" t="s">
        <v>75</v>
      </c>
      <c r="Z4" s="590" t="s">
        <v>76</v>
      </c>
      <c r="AA4" s="592" t="s">
        <v>2</v>
      </c>
    </row>
    <row r="5" spans="1:27" ht="13.5" thickBot="1" x14ac:dyDescent="0.25">
      <c r="A5" s="101" t="s">
        <v>171</v>
      </c>
      <c r="B5" s="102" t="s">
        <v>3</v>
      </c>
      <c r="C5" s="102" t="s">
        <v>4</v>
      </c>
      <c r="D5" s="103" t="s">
        <v>5</v>
      </c>
      <c r="E5" s="606"/>
      <c r="F5" s="608"/>
      <c r="G5" s="104" t="s">
        <v>6</v>
      </c>
      <c r="H5" s="105" t="s">
        <v>7</v>
      </c>
      <c r="I5" s="140" t="s">
        <v>8</v>
      </c>
      <c r="J5" s="104" t="s">
        <v>6</v>
      </c>
      <c r="K5" s="105" t="s">
        <v>7</v>
      </c>
      <c r="L5" s="140" t="s">
        <v>8</v>
      </c>
      <c r="M5" s="100" t="s">
        <v>171</v>
      </c>
      <c r="N5" s="104" t="s">
        <v>19</v>
      </c>
      <c r="O5" s="140" t="s">
        <v>2</v>
      </c>
      <c r="P5" s="104" t="s">
        <v>19</v>
      </c>
      <c r="Q5" s="140" t="s">
        <v>2</v>
      </c>
      <c r="R5" s="589"/>
      <c r="S5" s="591"/>
      <c r="T5" s="591"/>
      <c r="U5" s="591"/>
      <c r="V5" s="591"/>
      <c r="W5" s="593"/>
      <c r="X5" s="589"/>
      <c r="Y5" s="591"/>
      <c r="Z5" s="591"/>
      <c r="AA5" s="593"/>
    </row>
    <row r="6" spans="1:27" s="113" customFormat="1" ht="12" thickBot="1" x14ac:dyDescent="0.25">
      <c r="A6" s="101" t="s">
        <v>9</v>
      </c>
      <c r="B6" s="102" t="s">
        <v>10</v>
      </c>
      <c r="C6" s="102" t="s">
        <v>11</v>
      </c>
      <c r="D6" s="106" t="s">
        <v>12</v>
      </c>
      <c r="E6" s="107" t="s">
        <v>37</v>
      </c>
      <c r="F6" s="108" t="s">
        <v>38</v>
      </c>
      <c r="G6" s="109">
        <v>1</v>
      </c>
      <c r="H6" s="110">
        <v>2</v>
      </c>
      <c r="I6" s="111">
        <v>3</v>
      </c>
      <c r="J6" s="109">
        <v>4</v>
      </c>
      <c r="K6" s="110">
        <v>5</v>
      </c>
      <c r="L6" s="111">
        <v>6</v>
      </c>
      <c r="M6" s="112" t="s">
        <v>9</v>
      </c>
      <c r="N6" s="109" t="s">
        <v>24</v>
      </c>
      <c r="O6" s="111" t="s">
        <v>23</v>
      </c>
      <c r="P6" s="109" t="s">
        <v>25</v>
      </c>
      <c r="Q6" s="111" t="s">
        <v>27</v>
      </c>
      <c r="R6" s="109" t="s">
        <v>28</v>
      </c>
      <c r="S6" s="110" t="s">
        <v>20</v>
      </c>
      <c r="T6" s="110" t="s">
        <v>29</v>
      </c>
      <c r="U6" s="110" t="s">
        <v>30</v>
      </c>
      <c r="V6" s="110" t="s">
        <v>31</v>
      </c>
      <c r="W6" s="111" t="s">
        <v>32</v>
      </c>
      <c r="X6" s="109" t="s">
        <v>26</v>
      </c>
      <c r="Y6" s="110" t="s">
        <v>33</v>
      </c>
      <c r="Z6" s="110" t="s">
        <v>34</v>
      </c>
      <c r="AA6" s="111" t="s">
        <v>35</v>
      </c>
    </row>
    <row r="7" spans="1:27" s="121" customFormat="1" x14ac:dyDescent="0.2">
      <c r="A7" s="114">
        <v>0</v>
      </c>
      <c r="B7" s="115"/>
      <c r="C7" s="116" t="s">
        <v>1</v>
      </c>
      <c r="D7" s="146" t="str">
        <f>IF(B41=1,Deník!D5,"Převod z předchozí stránky")</f>
        <v>Stav k 1.1.2018</v>
      </c>
      <c r="E7" s="147" t="s">
        <v>1</v>
      </c>
      <c r="F7" s="148" t="s">
        <v>1</v>
      </c>
      <c r="G7" s="117" t="s">
        <v>1</v>
      </c>
      <c r="H7" s="118" t="s">
        <v>1</v>
      </c>
      <c r="I7" s="149">
        <f ca="1">INDIRECT("Deník!"&amp;I$1&amp;$B$41*30+$A7-25)</f>
        <v>2000</v>
      </c>
      <c r="J7" s="117" t="s">
        <v>1</v>
      </c>
      <c r="K7" s="118" t="s">
        <v>1</v>
      </c>
      <c r="L7" s="364">
        <f ca="1">INDIRECT("Deník!"&amp;L$1&amp;$B$41*30+$A7-25)</f>
        <v>6000</v>
      </c>
      <c r="M7" s="119">
        <v>0</v>
      </c>
      <c r="N7" s="117" t="s">
        <v>1</v>
      </c>
      <c r="O7" s="120" t="s">
        <v>1</v>
      </c>
      <c r="P7" s="117" t="s">
        <v>1</v>
      </c>
      <c r="Q7" s="120" t="s">
        <v>1</v>
      </c>
      <c r="R7" s="117" t="s">
        <v>1</v>
      </c>
      <c r="S7" s="118" t="s">
        <v>1</v>
      </c>
      <c r="T7" s="118" t="s">
        <v>1</v>
      </c>
      <c r="U7" s="118" t="s">
        <v>1</v>
      </c>
      <c r="V7" s="118" t="s">
        <v>1</v>
      </c>
      <c r="W7" s="120" t="s">
        <v>1</v>
      </c>
      <c r="X7" s="117" t="s">
        <v>1</v>
      </c>
      <c r="Y7" s="118" t="s">
        <v>1</v>
      </c>
      <c r="Z7" s="118" t="s">
        <v>1</v>
      </c>
      <c r="AA7" s="120" t="s">
        <v>1</v>
      </c>
    </row>
    <row r="8" spans="1:27" x14ac:dyDescent="0.2">
      <c r="A8" s="122">
        <v>1</v>
      </c>
      <c r="B8" s="150">
        <f t="shared" ref="B8:H17" ca="1" si="0">INDIRECT("Deník!"&amp;B$1&amp;$B$41*30+$A8-25)</f>
        <v>43115</v>
      </c>
      <c r="C8" s="151" t="str">
        <f t="shared" ca="1" si="0"/>
        <v>P1</v>
      </c>
      <c r="D8" s="152" t="str">
        <f t="shared" ca="1" si="0"/>
        <v>Členské příspěvky</v>
      </c>
      <c r="E8" s="153" t="str">
        <f t="shared" ca="1" si="0"/>
        <v>Osvobozený příjem</v>
      </c>
      <c r="F8" s="154">
        <f t="shared" ca="1" si="0"/>
        <v>3</v>
      </c>
      <c r="G8" s="124">
        <f t="shared" ca="1" si="0"/>
        <v>2000</v>
      </c>
      <c r="H8" s="126">
        <f t="shared" ca="1" si="0"/>
        <v>0</v>
      </c>
      <c r="I8" s="125">
        <f ca="1">I7+G8-H8</f>
        <v>4000</v>
      </c>
      <c r="J8" s="357">
        <f t="shared" ref="J8:K37" ca="1" si="1">INDIRECT("Deník!"&amp;J$1&amp;$B$41*30+$A8-25)</f>
        <v>0</v>
      </c>
      <c r="K8" s="358">
        <f t="shared" ca="1" si="1"/>
        <v>0</v>
      </c>
      <c r="L8" s="359">
        <f ca="1">L7+J8-K8</f>
        <v>6000</v>
      </c>
      <c r="M8" s="123">
        <v>1</v>
      </c>
      <c r="N8" s="124" t="str">
        <f ca="1">IF(AND(E8='Povolené hodnoty'!$B$4,F8=2),G8+J8,"")</f>
        <v/>
      </c>
      <c r="O8" s="125" t="str">
        <f ca="1">IF(AND(E8='Povolené hodnoty'!$B$4,F8=1),G8+J8,"")</f>
        <v/>
      </c>
      <c r="P8" s="124" t="str">
        <f ca="1">IF(AND(E8='Povolené hodnoty'!$B$4,F8=10),H8+K8,"")</f>
        <v/>
      </c>
      <c r="Q8" s="125" t="str">
        <f ca="1">IF(AND(E8='Povolené hodnoty'!$B$4,F8=9),H8+K8,"")</f>
        <v/>
      </c>
      <c r="R8" s="124" t="str">
        <f ca="1">IF(AND(E8&lt;&gt;'Povolené hodnoty'!$B$4,F8=2),G8+J8,"")</f>
        <v/>
      </c>
      <c r="S8" s="126">
        <f ca="1">IF(AND(E8&lt;&gt;'Povolené hodnoty'!$B$4,F8=3),G8+J8,"")</f>
        <v>2000</v>
      </c>
      <c r="T8" s="126" t="str">
        <f ca="1">IF(AND(E8&lt;&gt;'Povolené hodnoty'!$B$4,F8=4),G8+J8,"")</f>
        <v/>
      </c>
      <c r="U8" s="126" t="str">
        <f ca="1">IF(AND(E8&lt;&gt;'Povolené hodnoty'!$B$4,OR(F8="5a",F8="5b")),G8+J8,"")</f>
        <v/>
      </c>
      <c r="V8" s="126" t="str">
        <f ca="1">IF(AND(E8&lt;&gt;'Povolené hodnoty'!$B$4,F8=6),G8+J8,"")</f>
        <v/>
      </c>
      <c r="W8" s="125" t="str">
        <f ca="1">IF(AND(E8&lt;&gt;'Povolené hodnoty'!$B$4,F8=7),G8+J8,"")</f>
        <v/>
      </c>
      <c r="X8" s="124" t="str">
        <f ca="1">IF(AND(E8&lt;&gt;'Povolené hodnoty'!$B$4,F8=10),H8+K8,"")</f>
        <v/>
      </c>
      <c r="Y8" s="126" t="str">
        <f ca="1">IF(AND(E8&lt;&gt;'Povolené hodnoty'!$B$4,F8=11),H8+K8,"")</f>
        <v/>
      </c>
      <c r="Z8" s="126" t="str">
        <f ca="1">IF(AND(E8&lt;&gt;'Povolené hodnoty'!$B$4,F8=12),H8+K8,"")</f>
        <v/>
      </c>
      <c r="AA8" s="125" t="str">
        <f ca="1">IF(AND(E8&lt;&gt;'Povolené hodnoty'!$B$4,F8=13),H8+K8,"")</f>
        <v/>
      </c>
    </row>
    <row r="9" spans="1:27" x14ac:dyDescent="0.2">
      <c r="A9" s="122">
        <v>2</v>
      </c>
      <c r="B9" s="150">
        <f t="shared" ca="1" si="0"/>
        <v>43115</v>
      </c>
      <c r="C9" s="151" t="str">
        <f t="shared" ca="1" si="0"/>
        <v>P2</v>
      </c>
      <c r="D9" s="152" t="str">
        <f t="shared" ca="1" si="0"/>
        <v>Valná hromada</v>
      </c>
      <c r="E9" s="153" t="str">
        <f t="shared" ca="1" si="0"/>
        <v>Nedaňový</v>
      </c>
      <c r="F9" s="154">
        <f t="shared" ca="1" si="0"/>
        <v>10</v>
      </c>
      <c r="G9" s="124">
        <f t="shared" ca="1" si="0"/>
        <v>0</v>
      </c>
      <c r="H9" s="126">
        <f t="shared" ca="1" si="0"/>
        <v>400</v>
      </c>
      <c r="I9" s="125">
        <f ca="1">I8+G9-H9</f>
        <v>3600</v>
      </c>
      <c r="J9" s="357">
        <f t="shared" ca="1" si="1"/>
        <v>0</v>
      </c>
      <c r="K9" s="358">
        <f t="shared" ca="1" si="1"/>
        <v>0</v>
      </c>
      <c r="L9" s="359">
        <f t="shared" ref="L9:L37" ca="1" si="2">L8+J9-K9</f>
        <v>6000</v>
      </c>
      <c r="M9" s="123">
        <v>2</v>
      </c>
      <c r="N9" s="124" t="str">
        <f ca="1">IF(AND(E9='Povolené hodnoty'!$B$4,F9=2),G9+J9,"")</f>
        <v/>
      </c>
      <c r="O9" s="125" t="str">
        <f ca="1">IF(AND(E9='Povolené hodnoty'!$B$4,F9=1),G9+J9,"")</f>
        <v/>
      </c>
      <c r="P9" s="124" t="str">
        <f ca="1">IF(AND(E9='Povolené hodnoty'!$B$4,F9=10),H9+K9,"")</f>
        <v/>
      </c>
      <c r="Q9" s="125" t="str">
        <f ca="1">IF(AND(E9='Povolené hodnoty'!$B$4,F9=9),H9+K9,"")</f>
        <v/>
      </c>
      <c r="R9" s="124" t="str">
        <f ca="1">IF(AND(E9&lt;&gt;'Povolené hodnoty'!$B$4,F9=2),G9+J9,"")</f>
        <v/>
      </c>
      <c r="S9" s="126" t="str">
        <f ca="1">IF(AND(E9&lt;&gt;'Povolené hodnoty'!$B$4,F9=3),G9+J9,"")</f>
        <v/>
      </c>
      <c r="T9" s="126" t="str">
        <f ca="1">IF(AND(E9&lt;&gt;'Povolené hodnoty'!$B$4,F9=4),G9+J9,"")</f>
        <v/>
      </c>
      <c r="U9" s="126" t="str">
        <f ca="1">IF(AND(E9&lt;&gt;'Povolené hodnoty'!$B$4,OR(F9="5a",F9="5b")),G9+J9,"")</f>
        <v/>
      </c>
      <c r="V9" s="126" t="str">
        <f ca="1">IF(AND(E9&lt;&gt;'Povolené hodnoty'!$B$4,F9=6),G9+J9,"")</f>
        <v/>
      </c>
      <c r="W9" s="125" t="str">
        <f ca="1">IF(AND(E9&lt;&gt;'Povolené hodnoty'!$B$4,F9=7),G9+J9,"")</f>
        <v/>
      </c>
      <c r="X9" s="124">
        <f ca="1">IF(AND(E9&lt;&gt;'Povolené hodnoty'!$B$4,F9=10),H9+K9,"")</f>
        <v>400</v>
      </c>
      <c r="Y9" s="126" t="str">
        <f ca="1">IF(AND(E9&lt;&gt;'Povolené hodnoty'!$B$4,F9=11),H9+K9,"")</f>
        <v/>
      </c>
      <c r="Z9" s="126" t="str">
        <f ca="1">IF(AND(E9&lt;&gt;'Povolené hodnoty'!$B$4,F9=12),H9+K9,"")</f>
        <v/>
      </c>
      <c r="AA9" s="125" t="str">
        <f ca="1">IF(AND(E9&lt;&gt;'Povolené hodnoty'!$B$4,F9=13),H9+K9,"")</f>
        <v/>
      </c>
    </row>
    <row r="10" spans="1:27" x14ac:dyDescent="0.2">
      <c r="A10" s="122">
        <v>3</v>
      </c>
      <c r="B10" s="150">
        <f t="shared" ca="1" si="0"/>
        <v>43115</v>
      </c>
      <c r="C10" s="151" t="str">
        <f t="shared" ca="1" si="0"/>
        <v>P3</v>
      </c>
      <c r="D10" s="152" t="str">
        <f t="shared" ca="1" si="0"/>
        <v>Dar členu SDH k jubileu</v>
      </c>
      <c r="E10" s="153" t="str">
        <f t="shared" ca="1" si="0"/>
        <v>Nedaňový</v>
      </c>
      <c r="F10" s="154">
        <f t="shared" ca="1" si="0"/>
        <v>10</v>
      </c>
      <c r="G10" s="124">
        <f t="shared" ca="1" si="0"/>
        <v>0</v>
      </c>
      <c r="H10" s="126">
        <f t="shared" ca="1" si="0"/>
        <v>100</v>
      </c>
      <c r="I10" s="125">
        <f t="shared" ref="I10:I37" ca="1" si="3">I9+G10-H10</f>
        <v>3500</v>
      </c>
      <c r="J10" s="357">
        <f t="shared" ca="1" si="1"/>
        <v>0</v>
      </c>
      <c r="K10" s="358">
        <f t="shared" ca="1" si="1"/>
        <v>0</v>
      </c>
      <c r="L10" s="359">
        <f t="shared" ca="1" si="2"/>
        <v>6000</v>
      </c>
      <c r="M10" s="123">
        <v>3</v>
      </c>
      <c r="N10" s="124" t="str">
        <f ca="1">IF(AND(E10='Povolené hodnoty'!$B$4,F10=2),G10+J10,"")</f>
        <v/>
      </c>
      <c r="O10" s="125" t="str">
        <f ca="1">IF(AND(E10='Povolené hodnoty'!$B$4,F10=1),G10+J10,"")</f>
        <v/>
      </c>
      <c r="P10" s="124" t="str">
        <f ca="1">IF(AND(E10='Povolené hodnoty'!$B$4,F10=10),H10+K10,"")</f>
        <v/>
      </c>
      <c r="Q10" s="125" t="str">
        <f ca="1">IF(AND(E10='Povolené hodnoty'!$B$4,F10=9),H10+K10,"")</f>
        <v/>
      </c>
      <c r="R10" s="124" t="str">
        <f ca="1">IF(AND(E10&lt;&gt;'Povolené hodnoty'!$B$4,F10=2),G10+J10,"")</f>
        <v/>
      </c>
      <c r="S10" s="126" t="str">
        <f ca="1">IF(AND(E10&lt;&gt;'Povolené hodnoty'!$B$4,F10=3),G10+J10,"")</f>
        <v/>
      </c>
      <c r="T10" s="126" t="str">
        <f ca="1">IF(AND(E10&lt;&gt;'Povolené hodnoty'!$B$4,F10=4),G10+J10,"")</f>
        <v/>
      </c>
      <c r="U10" s="126" t="str">
        <f ca="1">IF(AND(E10&lt;&gt;'Povolené hodnoty'!$B$4,OR(F10="5a",F10="5b")),G10+J10,"")</f>
        <v/>
      </c>
      <c r="V10" s="126" t="str">
        <f ca="1">IF(AND(E10&lt;&gt;'Povolené hodnoty'!$B$4,F10=6),G10+J10,"")</f>
        <v/>
      </c>
      <c r="W10" s="125" t="str">
        <f ca="1">IF(AND(E10&lt;&gt;'Povolené hodnoty'!$B$4,F10=7),G10+J10,"")</f>
        <v/>
      </c>
      <c r="X10" s="124">
        <f ca="1">IF(AND(E10&lt;&gt;'Povolené hodnoty'!$B$4,F10=10),H10+K10,"")</f>
        <v>100</v>
      </c>
      <c r="Y10" s="126" t="str">
        <f ca="1">IF(AND(E10&lt;&gt;'Povolené hodnoty'!$B$4,F10=11),H10+K10,"")</f>
        <v/>
      </c>
      <c r="Z10" s="126" t="str">
        <f ca="1">IF(AND(E10&lt;&gt;'Povolené hodnoty'!$B$4,F10=12),H10+K10,"")</f>
        <v/>
      </c>
      <c r="AA10" s="125" t="str">
        <f ca="1">IF(AND(E10&lt;&gt;'Povolené hodnoty'!$B$4,F10=13),H10+K10,"")</f>
        <v/>
      </c>
    </row>
    <row r="11" spans="1:27" x14ac:dyDescent="0.2">
      <c r="A11" s="122">
        <v>4</v>
      </c>
      <c r="B11" s="150">
        <f t="shared" ca="1" si="0"/>
        <v>43115</v>
      </c>
      <c r="C11" s="151" t="str">
        <f t="shared" ca="1" si="0"/>
        <v>P4</v>
      </c>
      <c r="D11" s="152" t="str">
        <f t="shared" ca="1" si="0"/>
        <v>Nákup vyznamenání</v>
      </c>
      <c r="E11" s="153" t="str">
        <f t="shared" ca="1" si="0"/>
        <v>Nedaňový</v>
      </c>
      <c r="F11" s="154">
        <f t="shared" ca="1" si="0"/>
        <v>10</v>
      </c>
      <c r="G11" s="124">
        <f t="shared" ca="1" si="0"/>
        <v>0</v>
      </c>
      <c r="H11" s="126">
        <f t="shared" ca="1" si="0"/>
        <v>300</v>
      </c>
      <c r="I11" s="125">
        <f t="shared" ca="1" si="3"/>
        <v>3200</v>
      </c>
      <c r="J11" s="357">
        <f t="shared" ca="1" si="1"/>
        <v>0</v>
      </c>
      <c r="K11" s="358">
        <f t="shared" ca="1" si="1"/>
        <v>0</v>
      </c>
      <c r="L11" s="359">
        <f t="shared" ca="1" si="2"/>
        <v>6000</v>
      </c>
      <c r="M11" s="123">
        <v>4</v>
      </c>
      <c r="N11" s="124" t="str">
        <f ca="1">IF(AND(E11='Povolené hodnoty'!$B$4,F11=2),G11+J11,"")</f>
        <v/>
      </c>
      <c r="O11" s="125" t="str">
        <f ca="1">IF(AND(E11='Povolené hodnoty'!$B$4,F11=1),G11+J11,"")</f>
        <v/>
      </c>
      <c r="P11" s="124" t="str">
        <f ca="1">IF(AND(E11='Povolené hodnoty'!$B$4,F11=10),H11+K11,"")</f>
        <v/>
      </c>
      <c r="Q11" s="125" t="str">
        <f ca="1">IF(AND(E11='Povolené hodnoty'!$B$4,F11=9),H11+K11,"")</f>
        <v/>
      </c>
      <c r="R11" s="124" t="str">
        <f ca="1">IF(AND(E11&lt;&gt;'Povolené hodnoty'!$B$4,F11=2),G11+J11,"")</f>
        <v/>
      </c>
      <c r="S11" s="126" t="str">
        <f ca="1">IF(AND(E11&lt;&gt;'Povolené hodnoty'!$B$4,F11=3),G11+J11,"")</f>
        <v/>
      </c>
      <c r="T11" s="126" t="str">
        <f ca="1">IF(AND(E11&lt;&gt;'Povolené hodnoty'!$B$4,F11=4),G11+J11,"")</f>
        <v/>
      </c>
      <c r="U11" s="126" t="str">
        <f ca="1">IF(AND(E11&lt;&gt;'Povolené hodnoty'!$B$4,OR(F11="5a",F11="5b")),G11+J11,"")</f>
        <v/>
      </c>
      <c r="V11" s="126" t="str">
        <f ca="1">IF(AND(E11&lt;&gt;'Povolené hodnoty'!$B$4,F11=6),G11+J11,"")</f>
        <v/>
      </c>
      <c r="W11" s="125" t="str">
        <f ca="1">IF(AND(E11&lt;&gt;'Povolené hodnoty'!$B$4,F11=7),G11+J11,"")</f>
        <v/>
      </c>
      <c r="X11" s="124">
        <f ca="1">IF(AND(E11&lt;&gt;'Povolené hodnoty'!$B$4,F11=10),H11+K11,"")</f>
        <v>300</v>
      </c>
      <c r="Y11" s="126" t="str">
        <f ca="1">IF(AND(E11&lt;&gt;'Povolené hodnoty'!$B$4,F11=11),H11+K11,"")</f>
        <v/>
      </c>
      <c r="Z11" s="126" t="str">
        <f ca="1">IF(AND(E11&lt;&gt;'Povolené hodnoty'!$B$4,F11=12),H11+K11,"")</f>
        <v/>
      </c>
      <c r="AA11" s="125" t="str">
        <f ca="1">IF(AND(E11&lt;&gt;'Povolené hodnoty'!$B$4,F11=13),H11+K11,"")</f>
        <v/>
      </c>
    </row>
    <row r="12" spans="1:27" x14ac:dyDescent="0.2">
      <c r="A12" s="122">
        <v>5</v>
      </c>
      <c r="B12" s="150">
        <f t="shared" ca="1" si="0"/>
        <v>43129</v>
      </c>
      <c r="C12" s="151" t="str">
        <f t="shared" ca="1" si="0"/>
        <v>B1</v>
      </c>
      <c r="D12" s="152" t="str">
        <f t="shared" ca="1" si="0"/>
        <v>Odvod členských příspěvků</v>
      </c>
      <c r="E12" s="153" t="str">
        <f t="shared" ca="1" si="0"/>
        <v>Nedaňový</v>
      </c>
      <c r="F12" s="154">
        <f t="shared" ca="1" si="0"/>
        <v>10</v>
      </c>
      <c r="G12" s="124">
        <f t="shared" ca="1" si="0"/>
        <v>0</v>
      </c>
      <c r="H12" s="126">
        <f t="shared" ca="1" si="0"/>
        <v>0</v>
      </c>
      <c r="I12" s="125">
        <f t="shared" ca="1" si="3"/>
        <v>3200</v>
      </c>
      <c r="J12" s="357">
        <f t="shared" ca="1" si="1"/>
        <v>0</v>
      </c>
      <c r="K12" s="358">
        <f t="shared" ca="1" si="1"/>
        <v>1000</v>
      </c>
      <c r="L12" s="359">
        <f t="shared" ca="1" si="2"/>
        <v>5000</v>
      </c>
      <c r="M12" s="123">
        <v>5</v>
      </c>
      <c r="N12" s="124" t="str">
        <f ca="1">IF(AND(E12='Povolené hodnoty'!$B$4,F12=2),G12+J12,"")</f>
        <v/>
      </c>
      <c r="O12" s="125" t="str">
        <f ca="1">IF(AND(E12='Povolené hodnoty'!$B$4,F12=1),G12+J12,"")</f>
        <v/>
      </c>
      <c r="P12" s="124" t="str">
        <f ca="1">IF(AND(E12='Povolené hodnoty'!$B$4,F12=10),H12+K12,"")</f>
        <v/>
      </c>
      <c r="Q12" s="125" t="str">
        <f ca="1">IF(AND(E12='Povolené hodnoty'!$B$4,F12=9),H12+K12,"")</f>
        <v/>
      </c>
      <c r="R12" s="124" t="str">
        <f ca="1">IF(AND(E12&lt;&gt;'Povolené hodnoty'!$B$4,F12=2),G12+J12,"")</f>
        <v/>
      </c>
      <c r="S12" s="126" t="str">
        <f ca="1">IF(AND(E12&lt;&gt;'Povolené hodnoty'!$B$4,F12=3),G12+J12,"")</f>
        <v/>
      </c>
      <c r="T12" s="126" t="str">
        <f ca="1">IF(AND(E12&lt;&gt;'Povolené hodnoty'!$B$4,F12=4),G12+J12,"")</f>
        <v/>
      </c>
      <c r="U12" s="126" t="str">
        <f ca="1">IF(AND(E12&lt;&gt;'Povolené hodnoty'!$B$4,OR(F12="5a",F12="5b")),G12+J12,"")</f>
        <v/>
      </c>
      <c r="V12" s="126" t="str">
        <f ca="1">IF(AND(E12&lt;&gt;'Povolené hodnoty'!$B$4,F12=6),G12+J12,"")</f>
        <v/>
      </c>
      <c r="W12" s="125" t="str">
        <f ca="1">IF(AND(E12&lt;&gt;'Povolené hodnoty'!$B$4,F12=7),G12+J12,"")</f>
        <v/>
      </c>
      <c r="X12" s="124">
        <f ca="1">IF(AND(E12&lt;&gt;'Povolené hodnoty'!$B$4,F12=10),H12+K12,"")</f>
        <v>1000</v>
      </c>
      <c r="Y12" s="126" t="str">
        <f ca="1">IF(AND(E12&lt;&gt;'Povolené hodnoty'!$B$4,F12=11),H12+K12,"")</f>
        <v/>
      </c>
      <c r="Z12" s="126" t="str">
        <f ca="1">IF(AND(E12&lt;&gt;'Povolené hodnoty'!$B$4,F12=12),H12+K12,"")</f>
        <v/>
      </c>
      <c r="AA12" s="125" t="str">
        <f ca="1">IF(AND(E12&lt;&gt;'Povolené hodnoty'!$B$4,F12=13),H12+K12,"")</f>
        <v/>
      </c>
    </row>
    <row r="13" spans="1:27" x14ac:dyDescent="0.2">
      <c r="A13" s="122">
        <v>6</v>
      </c>
      <c r="B13" s="150">
        <f t="shared" ca="1" si="0"/>
        <v>43146</v>
      </c>
      <c r="C13" s="151" t="str">
        <f t="shared" ca="1" si="0"/>
        <v>P5</v>
      </c>
      <c r="D13" s="152" t="str">
        <f t="shared" ca="1" si="0"/>
        <v>Příjem z hasičského plesu</v>
      </c>
      <c r="E13" s="153" t="str">
        <f t="shared" ca="1" si="0"/>
        <v>Daňový</v>
      </c>
      <c r="F13" s="154">
        <f t="shared" ca="1" si="0"/>
        <v>2</v>
      </c>
      <c r="G13" s="124">
        <f t="shared" ca="1" si="0"/>
        <v>22000</v>
      </c>
      <c r="H13" s="126">
        <f t="shared" ca="1" si="0"/>
        <v>0</v>
      </c>
      <c r="I13" s="125">
        <f t="shared" ca="1" si="3"/>
        <v>25200</v>
      </c>
      <c r="J13" s="357">
        <f t="shared" ca="1" si="1"/>
        <v>0</v>
      </c>
      <c r="K13" s="358">
        <f t="shared" ca="1" si="1"/>
        <v>0</v>
      </c>
      <c r="L13" s="359">
        <f t="shared" ca="1" si="2"/>
        <v>5000</v>
      </c>
      <c r="M13" s="123">
        <v>6</v>
      </c>
      <c r="N13" s="124">
        <f ca="1">IF(AND(E13='Povolené hodnoty'!$B$4,F13=2),G13+J13,"")</f>
        <v>22000</v>
      </c>
      <c r="O13" s="125" t="str">
        <f ca="1">IF(AND(E13='Povolené hodnoty'!$B$4,F13=1),G13+J13,"")</f>
        <v/>
      </c>
      <c r="P13" s="124" t="str">
        <f ca="1">IF(AND(E13='Povolené hodnoty'!$B$4,F13=10),H13+K13,"")</f>
        <v/>
      </c>
      <c r="Q13" s="125" t="str">
        <f ca="1">IF(AND(E13='Povolené hodnoty'!$B$4,F13=9),H13+K13,"")</f>
        <v/>
      </c>
      <c r="R13" s="124" t="str">
        <f ca="1">IF(AND(E13&lt;&gt;'Povolené hodnoty'!$B$4,F13=2),G13+J13,"")</f>
        <v/>
      </c>
      <c r="S13" s="126" t="str">
        <f ca="1">IF(AND(E13&lt;&gt;'Povolené hodnoty'!$B$4,F13=3),G13+J13,"")</f>
        <v/>
      </c>
      <c r="T13" s="126" t="str">
        <f ca="1">IF(AND(E13&lt;&gt;'Povolené hodnoty'!$B$4,F13=4),G13+J13,"")</f>
        <v/>
      </c>
      <c r="U13" s="126" t="str">
        <f ca="1">IF(AND(E13&lt;&gt;'Povolené hodnoty'!$B$4,OR(F13="5a",F13="5b")),G13+J13,"")</f>
        <v/>
      </c>
      <c r="V13" s="126" t="str">
        <f ca="1">IF(AND(E13&lt;&gt;'Povolené hodnoty'!$B$4,F13=6),G13+J13,"")</f>
        <v/>
      </c>
      <c r="W13" s="125" t="str">
        <f ca="1">IF(AND(E13&lt;&gt;'Povolené hodnoty'!$B$4,F13=7),G13+J13,"")</f>
        <v/>
      </c>
      <c r="X13" s="124" t="str">
        <f ca="1">IF(AND(E13&lt;&gt;'Povolené hodnoty'!$B$4,F13=10),H13+K13,"")</f>
        <v/>
      </c>
      <c r="Y13" s="126" t="str">
        <f ca="1">IF(AND(E13&lt;&gt;'Povolené hodnoty'!$B$4,F13=11),H13+K13,"")</f>
        <v/>
      </c>
      <c r="Z13" s="126" t="str">
        <f ca="1">IF(AND(E13&lt;&gt;'Povolené hodnoty'!$B$4,F13=12),H13+K13,"")</f>
        <v/>
      </c>
      <c r="AA13" s="125" t="str">
        <f ca="1">IF(AND(E13&lt;&gt;'Povolené hodnoty'!$B$4,F13=13),H13+K13,"")</f>
        <v/>
      </c>
    </row>
    <row r="14" spans="1:27" x14ac:dyDescent="0.2">
      <c r="A14" s="122">
        <v>7</v>
      </c>
      <c r="B14" s="150">
        <f t="shared" ca="1" si="0"/>
        <v>43146</v>
      </c>
      <c r="C14" s="151" t="str">
        <f t="shared" ca="1" si="0"/>
        <v>P6</v>
      </c>
      <c r="D14" s="152" t="str">
        <f t="shared" ca="1" si="0"/>
        <v>Výdej z hasičského plesu - doložitelný</v>
      </c>
      <c r="E14" s="153" t="str">
        <f t="shared" ca="1" si="0"/>
        <v>Daňový</v>
      </c>
      <c r="F14" s="154">
        <f t="shared" ca="1" si="0"/>
        <v>10</v>
      </c>
      <c r="G14" s="124">
        <f t="shared" ca="1" si="0"/>
        <v>0</v>
      </c>
      <c r="H14" s="126">
        <f t="shared" ca="1" si="0"/>
        <v>5000</v>
      </c>
      <c r="I14" s="125">
        <f t="shared" ca="1" si="3"/>
        <v>20200</v>
      </c>
      <c r="J14" s="357">
        <f t="shared" ca="1" si="1"/>
        <v>0</v>
      </c>
      <c r="K14" s="358">
        <f t="shared" ca="1" si="1"/>
        <v>0</v>
      </c>
      <c r="L14" s="359">
        <f t="shared" ca="1" si="2"/>
        <v>5000</v>
      </c>
      <c r="M14" s="123">
        <v>7</v>
      </c>
      <c r="N14" s="124" t="str">
        <f ca="1">IF(AND(E14='Povolené hodnoty'!$B$4,F14=2),G14+J14,"")</f>
        <v/>
      </c>
      <c r="O14" s="125" t="str">
        <f ca="1">IF(AND(E14='Povolené hodnoty'!$B$4,F14=1),G14+J14,"")</f>
        <v/>
      </c>
      <c r="P14" s="124">
        <f ca="1">IF(AND(E14='Povolené hodnoty'!$B$4,F14=10),H14+K14,"")</f>
        <v>5000</v>
      </c>
      <c r="Q14" s="125" t="str">
        <f ca="1">IF(AND(E14='Povolené hodnoty'!$B$4,F14=9),H14+K14,"")</f>
        <v/>
      </c>
      <c r="R14" s="124" t="str">
        <f ca="1">IF(AND(E14&lt;&gt;'Povolené hodnoty'!$B$4,F14=2),G14+J14,"")</f>
        <v/>
      </c>
      <c r="S14" s="126" t="str">
        <f ca="1">IF(AND(E14&lt;&gt;'Povolené hodnoty'!$B$4,F14=3),G14+J14,"")</f>
        <v/>
      </c>
      <c r="T14" s="126" t="str">
        <f ca="1">IF(AND(E14&lt;&gt;'Povolené hodnoty'!$B$4,F14=4),G14+J14,"")</f>
        <v/>
      </c>
      <c r="U14" s="126" t="str">
        <f ca="1">IF(AND(E14&lt;&gt;'Povolené hodnoty'!$B$4,OR(F14="5a",F14="5b")),G14+J14,"")</f>
        <v/>
      </c>
      <c r="V14" s="126" t="str">
        <f ca="1">IF(AND(E14&lt;&gt;'Povolené hodnoty'!$B$4,F14=6),G14+J14,"")</f>
        <v/>
      </c>
      <c r="W14" s="125" t="str">
        <f ca="1">IF(AND(E14&lt;&gt;'Povolené hodnoty'!$B$4,F14=7),G14+J14,"")</f>
        <v/>
      </c>
      <c r="X14" s="124" t="str">
        <f ca="1">IF(AND(E14&lt;&gt;'Povolené hodnoty'!$B$4,F14=10),H14+K14,"")</f>
        <v/>
      </c>
      <c r="Y14" s="126" t="str">
        <f ca="1">IF(AND(E14&lt;&gt;'Povolené hodnoty'!$B$4,F14=11),H14+K14,"")</f>
        <v/>
      </c>
      <c r="Z14" s="126" t="str">
        <f ca="1">IF(AND(E14&lt;&gt;'Povolené hodnoty'!$B$4,F14=12),H14+K14,"")</f>
        <v/>
      </c>
      <c r="AA14" s="125" t="str">
        <f ca="1">IF(AND(E14&lt;&gt;'Povolené hodnoty'!$B$4,F14=13),H14+K14,"")</f>
        <v/>
      </c>
    </row>
    <row r="15" spans="1:27" x14ac:dyDescent="0.2">
      <c r="A15" s="122">
        <v>8</v>
      </c>
      <c r="B15" s="150">
        <f t="shared" ca="1" si="0"/>
        <v>43146</v>
      </c>
      <c r="C15" s="151" t="str">
        <f t="shared" ca="1" si="0"/>
        <v>P7</v>
      </c>
      <c r="D15" s="152" t="str">
        <f t="shared" ca="1" si="0"/>
        <v>Výdej z hasičského plesu - ostatní</v>
      </c>
      <c r="E15" s="153" t="str">
        <f t="shared" ca="1" si="0"/>
        <v>Nedaňový</v>
      </c>
      <c r="F15" s="154">
        <f t="shared" ca="1" si="0"/>
        <v>10</v>
      </c>
      <c r="G15" s="124">
        <f t="shared" ca="1" si="0"/>
        <v>0</v>
      </c>
      <c r="H15" s="126">
        <f t="shared" ca="1" si="0"/>
        <v>6000</v>
      </c>
      <c r="I15" s="125">
        <f t="shared" ca="1" si="3"/>
        <v>14200</v>
      </c>
      <c r="J15" s="357">
        <f t="shared" ca="1" si="1"/>
        <v>0</v>
      </c>
      <c r="K15" s="358">
        <f t="shared" ca="1" si="1"/>
        <v>0</v>
      </c>
      <c r="L15" s="359">
        <f t="shared" ca="1" si="2"/>
        <v>5000</v>
      </c>
      <c r="M15" s="123">
        <v>8</v>
      </c>
      <c r="N15" s="124" t="str">
        <f ca="1">IF(AND(E15='Povolené hodnoty'!$B$4,F15=2),G15+J15,"")</f>
        <v/>
      </c>
      <c r="O15" s="125" t="str">
        <f ca="1">IF(AND(E15='Povolené hodnoty'!$B$4,F15=1),G15+J15,"")</f>
        <v/>
      </c>
      <c r="P15" s="124" t="str">
        <f ca="1">IF(AND(E15='Povolené hodnoty'!$B$4,F15=10),H15+K15,"")</f>
        <v/>
      </c>
      <c r="Q15" s="125" t="str">
        <f ca="1">IF(AND(E15='Povolené hodnoty'!$B$4,F15=9),H15+K15,"")</f>
        <v/>
      </c>
      <c r="R15" s="124" t="str">
        <f ca="1">IF(AND(E15&lt;&gt;'Povolené hodnoty'!$B$4,F15=2),G15+J15,"")</f>
        <v/>
      </c>
      <c r="S15" s="126" t="str">
        <f ca="1">IF(AND(E15&lt;&gt;'Povolené hodnoty'!$B$4,F15=3),G15+J15,"")</f>
        <v/>
      </c>
      <c r="T15" s="126" t="str">
        <f ca="1">IF(AND(E15&lt;&gt;'Povolené hodnoty'!$B$4,F15=4),G15+J15,"")</f>
        <v/>
      </c>
      <c r="U15" s="126" t="str">
        <f ca="1">IF(AND(E15&lt;&gt;'Povolené hodnoty'!$B$4,OR(F15="5a",F15="5b")),G15+J15,"")</f>
        <v/>
      </c>
      <c r="V15" s="126" t="str">
        <f ca="1">IF(AND(E15&lt;&gt;'Povolené hodnoty'!$B$4,F15=6),G15+J15,"")</f>
        <v/>
      </c>
      <c r="W15" s="125" t="str">
        <f ca="1">IF(AND(E15&lt;&gt;'Povolené hodnoty'!$B$4,F15=7),G15+J15,"")</f>
        <v/>
      </c>
      <c r="X15" s="124">
        <f ca="1">IF(AND(E15&lt;&gt;'Povolené hodnoty'!$B$4,F15=10),H15+K15,"")</f>
        <v>6000</v>
      </c>
      <c r="Y15" s="126" t="str">
        <f ca="1">IF(AND(E15&lt;&gt;'Povolené hodnoty'!$B$4,F15=11),H15+K15,"")</f>
        <v/>
      </c>
      <c r="Z15" s="126" t="str">
        <f ca="1">IF(AND(E15&lt;&gt;'Povolené hodnoty'!$B$4,F15=12),H15+K15,"")</f>
        <v/>
      </c>
      <c r="AA15" s="125" t="str">
        <f ca="1">IF(AND(E15&lt;&gt;'Povolené hodnoty'!$B$4,F15=13),H15+K15,"")</f>
        <v/>
      </c>
    </row>
    <row r="16" spans="1:27" x14ac:dyDescent="0.2">
      <c r="A16" s="122">
        <v>9</v>
      </c>
      <c r="B16" s="150">
        <f t="shared" ca="1" si="0"/>
        <v>43215</v>
      </c>
      <c r="C16" s="151" t="str">
        <f t="shared" ca="1" si="0"/>
        <v>P8</v>
      </c>
      <c r="D16" s="152" t="str">
        <f t="shared" ca="1" si="0"/>
        <v>Příjem za sběr odpadu</v>
      </c>
      <c r="E16" s="153" t="str">
        <f t="shared" ca="1" si="0"/>
        <v>Daňový</v>
      </c>
      <c r="F16" s="154">
        <f t="shared" ca="1" si="0"/>
        <v>2</v>
      </c>
      <c r="G16" s="124">
        <f t="shared" ca="1" si="0"/>
        <v>500</v>
      </c>
      <c r="H16" s="126">
        <f t="shared" ca="1" si="0"/>
        <v>0</v>
      </c>
      <c r="I16" s="125">
        <f t="shared" ca="1" si="3"/>
        <v>14700</v>
      </c>
      <c r="J16" s="357">
        <f t="shared" ca="1" si="1"/>
        <v>0</v>
      </c>
      <c r="K16" s="358">
        <f t="shared" ca="1" si="1"/>
        <v>0</v>
      </c>
      <c r="L16" s="359">
        <f t="shared" ca="1" si="2"/>
        <v>5000</v>
      </c>
      <c r="M16" s="123">
        <v>9</v>
      </c>
      <c r="N16" s="124">
        <f ca="1">IF(AND(E16='Povolené hodnoty'!$B$4,F16=2),G16+J16,"")</f>
        <v>500</v>
      </c>
      <c r="O16" s="125" t="str">
        <f ca="1">IF(AND(E16='Povolené hodnoty'!$B$4,F16=1),G16+J16,"")</f>
        <v/>
      </c>
      <c r="P16" s="124" t="str">
        <f ca="1">IF(AND(E16='Povolené hodnoty'!$B$4,F16=10),H16+K16,"")</f>
        <v/>
      </c>
      <c r="Q16" s="125" t="str">
        <f ca="1">IF(AND(E16='Povolené hodnoty'!$B$4,F16=9),H16+K16,"")</f>
        <v/>
      </c>
      <c r="R16" s="124" t="str">
        <f ca="1">IF(AND(E16&lt;&gt;'Povolené hodnoty'!$B$4,F16=2),G16+J16,"")</f>
        <v/>
      </c>
      <c r="S16" s="126" t="str">
        <f ca="1">IF(AND(E16&lt;&gt;'Povolené hodnoty'!$B$4,F16=3),G16+J16,"")</f>
        <v/>
      </c>
      <c r="T16" s="126" t="str">
        <f ca="1">IF(AND(E16&lt;&gt;'Povolené hodnoty'!$B$4,F16=4),G16+J16,"")</f>
        <v/>
      </c>
      <c r="U16" s="126" t="str">
        <f ca="1">IF(AND(E16&lt;&gt;'Povolené hodnoty'!$B$4,OR(F16="5a",F16="5b")),G16+J16,"")</f>
        <v/>
      </c>
      <c r="V16" s="126" t="str">
        <f ca="1">IF(AND(E16&lt;&gt;'Povolené hodnoty'!$B$4,F16=6),G16+J16,"")</f>
        <v/>
      </c>
      <c r="W16" s="125" t="str">
        <f ca="1">IF(AND(E16&lt;&gt;'Povolené hodnoty'!$B$4,F16=7),G16+J16,"")</f>
        <v/>
      </c>
      <c r="X16" s="124" t="str">
        <f ca="1">IF(AND(E16&lt;&gt;'Povolené hodnoty'!$B$4,F16=10),H16+K16,"")</f>
        <v/>
      </c>
      <c r="Y16" s="126" t="str">
        <f ca="1">IF(AND(E16&lt;&gt;'Povolené hodnoty'!$B$4,F16=11),H16+K16,"")</f>
        <v/>
      </c>
      <c r="Z16" s="126" t="str">
        <f ca="1">IF(AND(E16&lt;&gt;'Povolené hodnoty'!$B$4,F16=12),H16+K16,"")</f>
        <v/>
      </c>
      <c r="AA16" s="125" t="str">
        <f ca="1">IF(AND(E16&lt;&gt;'Povolené hodnoty'!$B$4,F16=13),H16+K16,"")</f>
        <v/>
      </c>
    </row>
    <row r="17" spans="1:27" x14ac:dyDescent="0.2">
      <c r="A17" s="122">
        <v>10</v>
      </c>
      <c r="B17" s="150">
        <f t="shared" ca="1" si="0"/>
        <v>43236</v>
      </c>
      <c r="C17" s="151" t="str">
        <f t="shared" ca="1" si="0"/>
        <v>P9</v>
      </c>
      <c r="D17" s="152" t="str">
        <f t="shared" ca="1" si="0"/>
        <v>Příjem z bufetu - soutěž</v>
      </c>
      <c r="E17" s="153" t="str">
        <f t="shared" ca="1" si="0"/>
        <v>Daňový</v>
      </c>
      <c r="F17" s="154">
        <f t="shared" ca="1" si="0"/>
        <v>2</v>
      </c>
      <c r="G17" s="124">
        <f t="shared" ca="1" si="0"/>
        <v>1000</v>
      </c>
      <c r="H17" s="126">
        <f t="shared" ca="1" si="0"/>
        <v>0</v>
      </c>
      <c r="I17" s="125">
        <f t="shared" ca="1" si="3"/>
        <v>15700</v>
      </c>
      <c r="J17" s="357">
        <f t="shared" ca="1" si="1"/>
        <v>0</v>
      </c>
      <c r="K17" s="358">
        <f t="shared" ca="1" si="1"/>
        <v>0</v>
      </c>
      <c r="L17" s="359">
        <f t="shared" ca="1" si="2"/>
        <v>5000</v>
      </c>
      <c r="M17" s="123">
        <v>10</v>
      </c>
      <c r="N17" s="124">
        <f ca="1">IF(AND(E17='Povolené hodnoty'!$B$4,F17=2),G17+J17,"")</f>
        <v>1000</v>
      </c>
      <c r="O17" s="125" t="str">
        <f ca="1">IF(AND(E17='Povolené hodnoty'!$B$4,F17=1),G17+J17,"")</f>
        <v/>
      </c>
      <c r="P17" s="124" t="str">
        <f ca="1">IF(AND(E17='Povolené hodnoty'!$B$4,F17=10),H17+K17,"")</f>
        <v/>
      </c>
      <c r="Q17" s="125" t="str">
        <f ca="1">IF(AND(E17='Povolené hodnoty'!$B$4,F17=9),H17+K17,"")</f>
        <v/>
      </c>
      <c r="R17" s="124" t="str">
        <f ca="1">IF(AND(E17&lt;&gt;'Povolené hodnoty'!$B$4,F17=2),G17+J17,"")</f>
        <v/>
      </c>
      <c r="S17" s="126" t="str">
        <f ca="1">IF(AND(E17&lt;&gt;'Povolené hodnoty'!$B$4,F17=3),G17+J17,"")</f>
        <v/>
      </c>
      <c r="T17" s="126" t="str">
        <f ca="1">IF(AND(E17&lt;&gt;'Povolené hodnoty'!$B$4,F17=4),G17+J17,"")</f>
        <v/>
      </c>
      <c r="U17" s="126" t="str">
        <f ca="1">IF(AND(E17&lt;&gt;'Povolené hodnoty'!$B$4,OR(F17="5a",F17="5b")),G17+J17,"")</f>
        <v/>
      </c>
      <c r="V17" s="126" t="str">
        <f ca="1">IF(AND(E17&lt;&gt;'Povolené hodnoty'!$B$4,F17=6),G17+J17,"")</f>
        <v/>
      </c>
      <c r="W17" s="125" t="str">
        <f ca="1">IF(AND(E17&lt;&gt;'Povolené hodnoty'!$B$4,F17=7),G17+J17,"")</f>
        <v/>
      </c>
      <c r="X17" s="124" t="str">
        <f ca="1">IF(AND(E17&lt;&gt;'Povolené hodnoty'!$B$4,F17=10),H17+K17,"")</f>
        <v/>
      </c>
      <c r="Y17" s="126" t="str">
        <f ca="1">IF(AND(E17&lt;&gt;'Povolené hodnoty'!$B$4,F17=11),H17+K17,"")</f>
        <v/>
      </c>
      <c r="Z17" s="126" t="str">
        <f ca="1">IF(AND(E17&lt;&gt;'Povolené hodnoty'!$B$4,F17=12),H17+K17,"")</f>
        <v/>
      </c>
      <c r="AA17" s="125" t="str">
        <f ca="1">IF(AND(E17&lt;&gt;'Povolené hodnoty'!$B$4,F17=13),H17+K17,"")</f>
        <v/>
      </c>
    </row>
    <row r="18" spans="1:27" x14ac:dyDescent="0.2">
      <c r="A18" s="122">
        <v>11</v>
      </c>
      <c r="B18" s="150">
        <f t="shared" ref="B18:H27" ca="1" si="4">INDIRECT("Deník!"&amp;B$1&amp;$B$41*30+$A18-25)</f>
        <v>43236</v>
      </c>
      <c r="C18" s="151" t="str">
        <f t="shared" ca="1" si="4"/>
        <v>P10</v>
      </c>
      <c r="D18" s="152" t="str">
        <f t="shared" ca="1" si="4"/>
        <v>Výdej z bufetu - soutěž</v>
      </c>
      <c r="E18" s="153" t="str">
        <f t="shared" ca="1" si="4"/>
        <v>Daňový</v>
      </c>
      <c r="F18" s="154">
        <f t="shared" ca="1" si="4"/>
        <v>10</v>
      </c>
      <c r="G18" s="124">
        <f t="shared" ca="1" si="4"/>
        <v>0</v>
      </c>
      <c r="H18" s="126">
        <f t="shared" ca="1" si="4"/>
        <v>800</v>
      </c>
      <c r="I18" s="125">
        <f t="shared" ca="1" si="3"/>
        <v>14900</v>
      </c>
      <c r="J18" s="357">
        <f t="shared" ca="1" si="1"/>
        <v>0</v>
      </c>
      <c r="K18" s="358">
        <f t="shared" ca="1" si="1"/>
        <v>0</v>
      </c>
      <c r="L18" s="359">
        <f t="shared" ca="1" si="2"/>
        <v>5000</v>
      </c>
      <c r="M18" s="123">
        <v>11</v>
      </c>
      <c r="N18" s="124" t="str">
        <f ca="1">IF(AND(E18='Povolené hodnoty'!$B$4,F18=2),G18+J18,"")</f>
        <v/>
      </c>
      <c r="O18" s="125" t="str">
        <f ca="1">IF(AND(E18='Povolené hodnoty'!$B$4,F18=1),G18+J18,"")</f>
        <v/>
      </c>
      <c r="P18" s="124">
        <f ca="1">IF(AND(E18='Povolené hodnoty'!$B$4,F18=10),H18+K18,"")</f>
        <v>800</v>
      </c>
      <c r="Q18" s="125" t="str">
        <f ca="1">IF(AND(E18='Povolené hodnoty'!$B$4,F18=9),H18+K18,"")</f>
        <v/>
      </c>
      <c r="R18" s="124" t="str">
        <f ca="1">IF(AND(E18&lt;&gt;'Povolené hodnoty'!$B$4,F18=2),G18+J18,"")</f>
        <v/>
      </c>
      <c r="S18" s="126" t="str">
        <f ca="1">IF(AND(E18&lt;&gt;'Povolené hodnoty'!$B$4,F18=3),G18+J18,"")</f>
        <v/>
      </c>
      <c r="T18" s="126" t="str">
        <f ca="1">IF(AND(E18&lt;&gt;'Povolené hodnoty'!$B$4,F18=4),G18+J18,"")</f>
        <v/>
      </c>
      <c r="U18" s="126" t="str">
        <f ca="1">IF(AND(E18&lt;&gt;'Povolené hodnoty'!$B$4,OR(F18="5a",F18="5b")),G18+J18,"")</f>
        <v/>
      </c>
      <c r="V18" s="126" t="str">
        <f ca="1">IF(AND(E18&lt;&gt;'Povolené hodnoty'!$B$4,F18=6),G18+J18,"")</f>
        <v/>
      </c>
      <c r="W18" s="125" t="str">
        <f ca="1">IF(AND(E18&lt;&gt;'Povolené hodnoty'!$B$4,F18=7),G18+J18,"")</f>
        <v/>
      </c>
      <c r="X18" s="124" t="str">
        <f ca="1">IF(AND(E18&lt;&gt;'Povolené hodnoty'!$B$4,F18=10),H18+K18,"")</f>
        <v/>
      </c>
      <c r="Y18" s="126" t="str">
        <f ca="1">IF(AND(E18&lt;&gt;'Povolené hodnoty'!$B$4,F18=11),H18+K18,"")</f>
        <v/>
      </c>
      <c r="Z18" s="126" t="str">
        <f ca="1">IF(AND(E18&lt;&gt;'Povolené hodnoty'!$B$4,F18=12),H18+K18,"")</f>
        <v/>
      </c>
      <c r="AA18" s="125" t="str">
        <f ca="1">IF(AND(E18&lt;&gt;'Povolené hodnoty'!$B$4,F18=13),H18+K18,"")</f>
        <v/>
      </c>
    </row>
    <row r="19" spans="1:27" x14ac:dyDescent="0.2">
      <c r="A19" s="122">
        <v>12</v>
      </c>
      <c r="B19" s="150" t="str">
        <f t="shared" ca="1" si="4"/>
        <v>16.</v>
      </c>
      <c r="C19" s="151" t="str">
        <f t="shared" ca="1" si="4"/>
        <v>P11</v>
      </c>
      <c r="D19" s="152" t="str">
        <f t="shared" ca="1" si="4"/>
        <v>Příjem z reklamy na soutěži</v>
      </c>
      <c r="E19" s="153" t="str">
        <f t="shared" ca="1" si="4"/>
        <v>Daňový</v>
      </c>
      <c r="F19" s="154">
        <f t="shared" ca="1" si="4"/>
        <v>1</v>
      </c>
      <c r="G19" s="124">
        <f t="shared" ca="1" si="4"/>
        <v>2000</v>
      </c>
      <c r="H19" s="126">
        <f t="shared" ca="1" si="4"/>
        <v>0</v>
      </c>
      <c r="I19" s="125">
        <f t="shared" ca="1" si="3"/>
        <v>16900</v>
      </c>
      <c r="J19" s="357">
        <f t="shared" ca="1" si="1"/>
        <v>0</v>
      </c>
      <c r="K19" s="358">
        <f t="shared" ca="1" si="1"/>
        <v>0</v>
      </c>
      <c r="L19" s="359">
        <f t="shared" ca="1" si="2"/>
        <v>5000</v>
      </c>
      <c r="M19" s="123">
        <v>12</v>
      </c>
      <c r="N19" s="124" t="str">
        <f ca="1">IF(AND(E19='Povolené hodnoty'!$B$4,F19=2),G19+J19,"")</f>
        <v/>
      </c>
      <c r="O19" s="125">
        <f ca="1">IF(AND(E19='Povolené hodnoty'!$B$4,F19=1),G19+J19,"")</f>
        <v>2000</v>
      </c>
      <c r="P19" s="124" t="str">
        <f ca="1">IF(AND(E19='Povolené hodnoty'!$B$4,F19=10),H19+K19,"")</f>
        <v/>
      </c>
      <c r="Q19" s="125" t="str">
        <f ca="1">IF(AND(E19='Povolené hodnoty'!$B$4,F19=9),H19+K19,"")</f>
        <v/>
      </c>
      <c r="R19" s="124" t="str">
        <f ca="1">IF(AND(E19&lt;&gt;'Povolené hodnoty'!$B$4,F19=2),G19+J19,"")</f>
        <v/>
      </c>
      <c r="S19" s="126" t="str">
        <f ca="1">IF(AND(E19&lt;&gt;'Povolené hodnoty'!$B$4,F19=3),G19+J19,"")</f>
        <v/>
      </c>
      <c r="T19" s="126" t="str">
        <f ca="1">IF(AND(E19&lt;&gt;'Povolené hodnoty'!$B$4,F19=4),G19+J19,"")</f>
        <v/>
      </c>
      <c r="U19" s="126" t="str">
        <f ca="1">IF(AND(E19&lt;&gt;'Povolené hodnoty'!$B$4,OR(F19="5a",F19="5b")),G19+J19,"")</f>
        <v/>
      </c>
      <c r="V19" s="126" t="str">
        <f ca="1">IF(AND(E19&lt;&gt;'Povolené hodnoty'!$B$4,F19=6),G19+J19,"")</f>
        <v/>
      </c>
      <c r="W19" s="125" t="str">
        <f ca="1">IF(AND(E19&lt;&gt;'Povolené hodnoty'!$B$4,F19=7),G19+J19,"")</f>
        <v/>
      </c>
      <c r="X19" s="124" t="str">
        <f ca="1">IF(AND(E19&lt;&gt;'Povolené hodnoty'!$B$4,F19=10),H19+K19,"")</f>
        <v/>
      </c>
      <c r="Y19" s="126" t="str">
        <f ca="1">IF(AND(E19&lt;&gt;'Povolené hodnoty'!$B$4,F19=11),H19+K19,"")</f>
        <v/>
      </c>
      <c r="Z19" s="126" t="str">
        <f ca="1">IF(AND(E19&lt;&gt;'Povolené hodnoty'!$B$4,F19=12),H19+K19,"")</f>
        <v/>
      </c>
      <c r="AA19" s="125" t="str">
        <f ca="1">IF(AND(E19&lt;&gt;'Povolené hodnoty'!$B$4,F19=13),H19+K19,"")</f>
        <v/>
      </c>
    </row>
    <row r="20" spans="1:27" x14ac:dyDescent="0.2">
      <c r="A20" s="122">
        <v>13</v>
      </c>
      <c r="B20" s="150">
        <f t="shared" ca="1" si="4"/>
        <v>43236</v>
      </c>
      <c r="C20" s="151" t="str">
        <f t="shared" ca="1" si="4"/>
        <v>P12</v>
      </c>
      <c r="D20" s="152" t="str">
        <f t="shared" ca="1" si="4"/>
        <v>Startovné na soutěži - příjem</v>
      </c>
      <c r="E20" s="153" t="str">
        <f t="shared" ca="1" si="4"/>
        <v>Nedaňový</v>
      </c>
      <c r="F20" s="154">
        <f t="shared" ca="1" si="4"/>
        <v>2</v>
      </c>
      <c r="G20" s="124">
        <f t="shared" ca="1" si="4"/>
        <v>500</v>
      </c>
      <c r="H20" s="126">
        <f t="shared" ca="1" si="4"/>
        <v>0</v>
      </c>
      <c r="I20" s="125">
        <f t="shared" ca="1" si="3"/>
        <v>17400</v>
      </c>
      <c r="J20" s="357">
        <f t="shared" ca="1" si="1"/>
        <v>0</v>
      </c>
      <c r="K20" s="358">
        <f t="shared" ca="1" si="1"/>
        <v>0</v>
      </c>
      <c r="L20" s="359">
        <f t="shared" ca="1" si="2"/>
        <v>5000</v>
      </c>
      <c r="M20" s="123">
        <v>13</v>
      </c>
      <c r="N20" s="124" t="str">
        <f ca="1">IF(AND(E20='Povolené hodnoty'!$B$4,F20=2),G20+J20,"")</f>
        <v/>
      </c>
      <c r="O20" s="125" t="str">
        <f ca="1">IF(AND(E20='Povolené hodnoty'!$B$4,F20=1),G20+J20,"")</f>
        <v/>
      </c>
      <c r="P20" s="124" t="str">
        <f ca="1">IF(AND(E20='Povolené hodnoty'!$B$4,F20=10),H20+K20,"")</f>
        <v/>
      </c>
      <c r="Q20" s="125" t="str">
        <f ca="1">IF(AND(E20='Povolené hodnoty'!$B$4,F20=9),H20+K20,"")</f>
        <v/>
      </c>
      <c r="R20" s="124">
        <f ca="1">IF(AND(E20&lt;&gt;'Povolené hodnoty'!$B$4,F20=2),G20+J20,"")</f>
        <v>500</v>
      </c>
      <c r="S20" s="126" t="str">
        <f ca="1">IF(AND(E20&lt;&gt;'Povolené hodnoty'!$B$4,F20=3),G20+J20,"")</f>
        <v/>
      </c>
      <c r="T20" s="126" t="str">
        <f ca="1">IF(AND(E20&lt;&gt;'Povolené hodnoty'!$B$4,F20=4),G20+J20,"")</f>
        <v/>
      </c>
      <c r="U20" s="126" t="str">
        <f ca="1">IF(AND(E20&lt;&gt;'Povolené hodnoty'!$B$4,OR(F20="5a",F20="5b")),G20+J20,"")</f>
        <v/>
      </c>
      <c r="V20" s="126" t="str">
        <f ca="1">IF(AND(E20&lt;&gt;'Povolené hodnoty'!$B$4,F20=6),G20+J20,"")</f>
        <v/>
      </c>
      <c r="W20" s="125" t="str">
        <f ca="1">IF(AND(E20&lt;&gt;'Povolené hodnoty'!$B$4,F20=7),G20+J20,"")</f>
        <v/>
      </c>
      <c r="X20" s="124" t="str">
        <f ca="1">IF(AND(E20&lt;&gt;'Povolené hodnoty'!$B$4,F20=10),H20+K20,"")</f>
        <v/>
      </c>
      <c r="Y20" s="126" t="str">
        <f ca="1">IF(AND(E20&lt;&gt;'Povolené hodnoty'!$B$4,F20=11),H20+K20,"")</f>
        <v/>
      </c>
      <c r="Z20" s="126" t="str">
        <f ca="1">IF(AND(E20&lt;&gt;'Povolené hodnoty'!$B$4,F20=12),H20+K20,"")</f>
        <v/>
      </c>
      <c r="AA20" s="125" t="str">
        <f ca="1">IF(AND(E20&lt;&gt;'Povolené hodnoty'!$B$4,F20=13),H20+K20,"")</f>
        <v/>
      </c>
    </row>
    <row r="21" spans="1:27" x14ac:dyDescent="0.2">
      <c r="A21" s="122">
        <v>14</v>
      </c>
      <c r="B21" s="150">
        <f t="shared" ca="1" si="4"/>
        <v>43236</v>
      </c>
      <c r="C21" s="151" t="str">
        <f t="shared" ca="1" si="4"/>
        <v>P13</v>
      </c>
      <c r="D21" s="152" t="str">
        <f t="shared" ca="1" si="4"/>
        <v>Strava pořadatelům a rozhodčím</v>
      </c>
      <c r="E21" s="153" t="str">
        <f t="shared" ca="1" si="4"/>
        <v>Nedaňový</v>
      </c>
      <c r="F21" s="154">
        <f t="shared" ca="1" si="4"/>
        <v>10</v>
      </c>
      <c r="G21" s="124">
        <f t="shared" ca="1" si="4"/>
        <v>0</v>
      </c>
      <c r="H21" s="126">
        <f t="shared" ca="1" si="4"/>
        <v>600</v>
      </c>
      <c r="I21" s="125">
        <f t="shared" ca="1" si="3"/>
        <v>16800</v>
      </c>
      <c r="J21" s="357">
        <f t="shared" ca="1" si="1"/>
        <v>0</v>
      </c>
      <c r="K21" s="358">
        <f t="shared" ca="1" si="1"/>
        <v>0</v>
      </c>
      <c r="L21" s="359">
        <f t="shared" ca="1" si="2"/>
        <v>5000</v>
      </c>
      <c r="M21" s="123">
        <v>14</v>
      </c>
      <c r="N21" s="124" t="str">
        <f ca="1">IF(AND(E21='Povolené hodnoty'!$B$4,F21=2),G21+J21,"")</f>
        <v/>
      </c>
      <c r="O21" s="125" t="str">
        <f ca="1">IF(AND(E21='Povolené hodnoty'!$B$4,F21=1),G21+J21,"")</f>
        <v/>
      </c>
      <c r="P21" s="124" t="str">
        <f ca="1">IF(AND(E21='Povolené hodnoty'!$B$4,F21=10),H21+K21,"")</f>
        <v/>
      </c>
      <c r="Q21" s="125" t="str">
        <f ca="1">IF(AND(E21='Povolené hodnoty'!$B$4,F21=9),H21+K21,"")</f>
        <v/>
      </c>
      <c r="R21" s="124" t="str">
        <f ca="1">IF(AND(E21&lt;&gt;'Povolené hodnoty'!$B$4,F21=2),G21+J21,"")</f>
        <v/>
      </c>
      <c r="S21" s="126" t="str">
        <f ca="1">IF(AND(E21&lt;&gt;'Povolené hodnoty'!$B$4,F21=3),G21+J21,"")</f>
        <v/>
      </c>
      <c r="T21" s="126" t="str">
        <f ca="1">IF(AND(E21&lt;&gt;'Povolené hodnoty'!$B$4,F21=4),G21+J21,"")</f>
        <v/>
      </c>
      <c r="U21" s="126" t="str">
        <f ca="1">IF(AND(E21&lt;&gt;'Povolené hodnoty'!$B$4,OR(F21="5a",F21="5b")),G21+J21,"")</f>
        <v/>
      </c>
      <c r="V21" s="126" t="str">
        <f ca="1">IF(AND(E21&lt;&gt;'Povolené hodnoty'!$B$4,F21=6),G21+J21,"")</f>
        <v/>
      </c>
      <c r="W21" s="125" t="str">
        <f ca="1">IF(AND(E21&lt;&gt;'Povolené hodnoty'!$B$4,F21=7),G21+J21,"")</f>
        <v/>
      </c>
      <c r="X21" s="124">
        <f ca="1">IF(AND(E21&lt;&gt;'Povolené hodnoty'!$B$4,F21=10),H21+K21,"")</f>
        <v>600</v>
      </c>
      <c r="Y21" s="126" t="str">
        <f ca="1">IF(AND(E21&lt;&gt;'Povolené hodnoty'!$B$4,F21=11),H21+K21,"")</f>
        <v/>
      </c>
      <c r="Z21" s="126" t="str">
        <f ca="1">IF(AND(E21&lt;&gt;'Povolené hodnoty'!$B$4,F21=12),H21+K21,"")</f>
        <v/>
      </c>
      <c r="AA21" s="125" t="str">
        <f ca="1">IF(AND(E21&lt;&gt;'Povolené hodnoty'!$B$4,F21=13),H21+K21,"")</f>
        <v/>
      </c>
    </row>
    <row r="22" spans="1:27" x14ac:dyDescent="0.2">
      <c r="A22" s="122">
        <v>15</v>
      </c>
      <c r="B22" s="150">
        <f t="shared" ca="1" si="4"/>
        <v>43240</v>
      </c>
      <c r="C22" s="151" t="str">
        <f t="shared" ca="1" si="4"/>
        <v>B2</v>
      </c>
      <c r="D22" s="152" t="str">
        <f t="shared" ca="1" si="4"/>
        <v>Příspěvek obce na činnosti SDH</v>
      </c>
      <c r="E22" s="153" t="str">
        <f t="shared" ca="1" si="4"/>
        <v>Nedaňový</v>
      </c>
      <c r="F22" s="154" t="str">
        <f t="shared" ca="1" si="4"/>
        <v>5b</v>
      </c>
      <c r="G22" s="124">
        <f t="shared" ca="1" si="4"/>
        <v>0</v>
      </c>
      <c r="H22" s="126">
        <f t="shared" ca="1" si="4"/>
        <v>0</v>
      </c>
      <c r="I22" s="125">
        <f t="shared" ca="1" si="3"/>
        <v>16800</v>
      </c>
      <c r="J22" s="357">
        <f t="shared" ca="1" si="1"/>
        <v>5000</v>
      </c>
      <c r="K22" s="358">
        <f t="shared" ca="1" si="1"/>
        <v>0</v>
      </c>
      <c r="L22" s="359">
        <f t="shared" ca="1" si="2"/>
        <v>10000</v>
      </c>
      <c r="M22" s="123">
        <v>15</v>
      </c>
      <c r="N22" s="124" t="str">
        <f ca="1">IF(AND(E22='Povolené hodnoty'!$B$4,F22=2),G22+J22,"")</f>
        <v/>
      </c>
      <c r="O22" s="125" t="str">
        <f ca="1">IF(AND(E22='Povolené hodnoty'!$B$4,F22=1),G22+J22,"")</f>
        <v/>
      </c>
      <c r="P22" s="124" t="str">
        <f ca="1">IF(AND(E22='Povolené hodnoty'!$B$4,F22=10),H22+K22,"")</f>
        <v/>
      </c>
      <c r="Q22" s="125" t="str">
        <f ca="1">IF(AND(E22='Povolené hodnoty'!$B$4,F22=9),H22+K22,"")</f>
        <v/>
      </c>
      <c r="R22" s="124" t="str">
        <f ca="1">IF(AND(E22&lt;&gt;'Povolené hodnoty'!$B$4,F22=2),G22+J22,"")</f>
        <v/>
      </c>
      <c r="S22" s="126" t="str">
        <f ca="1">IF(AND(E22&lt;&gt;'Povolené hodnoty'!$B$4,F22=3),G22+J22,"")</f>
        <v/>
      </c>
      <c r="T22" s="126" t="str">
        <f ca="1">IF(AND(E22&lt;&gt;'Povolené hodnoty'!$B$4,F22=4),G22+J22,"")</f>
        <v/>
      </c>
      <c r="U22" s="126">
        <f ca="1">IF(AND(E22&lt;&gt;'Povolené hodnoty'!$B$4,OR(F22="5a",F22="5b")),G22+J22,"")</f>
        <v>5000</v>
      </c>
      <c r="V22" s="126" t="str">
        <f ca="1">IF(AND(E22&lt;&gt;'Povolené hodnoty'!$B$4,F22=6),G22+J22,"")</f>
        <v/>
      </c>
      <c r="W22" s="125" t="str">
        <f ca="1">IF(AND(E22&lt;&gt;'Povolené hodnoty'!$B$4,F22=7),G22+J22,"")</f>
        <v/>
      </c>
      <c r="X22" s="124" t="str">
        <f ca="1">IF(AND(E22&lt;&gt;'Povolené hodnoty'!$B$4,F22=10),H22+K22,"")</f>
        <v/>
      </c>
      <c r="Y22" s="126" t="str">
        <f ca="1">IF(AND(E22&lt;&gt;'Povolené hodnoty'!$B$4,F22=11),H22+K22,"")</f>
        <v/>
      </c>
      <c r="Z22" s="126" t="str">
        <f ca="1">IF(AND(E22&lt;&gt;'Povolené hodnoty'!$B$4,F22=12),H22+K22,"")</f>
        <v/>
      </c>
      <c r="AA22" s="125" t="str">
        <f ca="1">IF(AND(E22&lt;&gt;'Povolené hodnoty'!$B$4,F22=13),H22+K22,"")</f>
        <v/>
      </c>
    </row>
    <row r="23" spans="1:27" x14ac:dyDescent="0.2">
      <c r="A23" s="122">
        <v>16</v>
      </c>
      <c r="B23" s="150">
        <f t="shared" ca="1" si="4"/>
        <v>43246</v>
      </c>
      <c r="C23" s="151" t="str">
        <f t="shared" ca="1" si="4"/>
        <v>P14</v>
      </c>
      <c r="D23" s="152" t="str">
        <f t="shared" ca="1" si="4"/>
        <v>Nákup sanačního prostředku do studny</v>
      </c>
      <c r="E23" s="153" t="str">
        <f t="shared" ca="1" si="4"/>
        <v>Daňový</v>
      </c>
      <c r="F23" s="154">
        <f t="shared" ca="1" si="4"/>
        <v>9</v>
      </c>
      <c r="G23" s="124">
        <f t="shared" ca="1" si="4"/>
        <v>0</v>
      </c>
      <c r="H23" s="126">
        <f t="shared" ca="1" si="4"/>
        <v>100</v>
      </c>
      <c r="I23" s="125">
        <f t="shared" ca="1" si="3"/>
        <v>16700</v>
      </c>
      <c r="J23" s="357">
        <f t="shared" ca="1" si="1"/>
        <v>0</v>
      </c>
      <c r="K23" s="358">
        <f t="shared" ca="1" si="1"/>
        <v>0</v>
      </c>
      <c r="L23" s="359">
        <f t="shared" ca="1" si="2"/>
        <v>10000</v>
      </c>
      <c r="M23" s="123">
        <v>16</v>
      </c>
      <c r="N23" s="124" t="str">
        <f ca="1">IF(AND(E23='Povolené hodnoty'!$B$4,F23=2),G23+J23,"")</f>
        <v/>
      </c>
      <c r="O23" s="125" t="str">
        <f ca="1">IF(AND(E23='Povolené hodnoty'!$B$4,F23=1),G23+J23,"")</f>
        <v/>
      </c>
      <c r="P23" s="124" t="str">
        <f ca="1">IF(AND(E23='Povolené hodnoty'!$B$4,F23=10),H23+K23,"")</f>
        <v/>
      </c>
      <c r="Q23" s="125">
        <f ca="1">IF(AND(E23='Povolené hodnoty'!$B$4,F23=9),H23+K23,"")</f>
        <v>100</v>
      </c>
      <c r="R23" s="124" t="str">
        <f ca="1">IF(AND(E23&lt;&gt;'Povolené hodnoty'!$B$4,F23=2),G23+J23,"")</f>
        <v/>
      </c>
      <c r="S23" s="126" t="str">
        <f ca="1">IF(AND(E23&lt;&gt;'Povolené hodnoty'!$B$4,F23=3),G23+J23,"")</f>
        <v/>
      </c>
      <c r="T23" s="126" t="str">
        <f ca="1">IF(AND(E23&lt;&gt;'Povolené hodnoty'!$B$4,F23=4),G23+J23,"")</f>
        <v/>
      </c>
      <c r="U23" s="126" t="str">
        <f ca="1">IF(AND(E23&lt;&gt;'Povolené hodnoty'!$B$4,OR(F23="5a",F23="5b")),G23+J23,"")</f>
        <v/>
      </c>
      <c r="V23" s="126" t="str">
        <f ca="1">IF(AND(E23&lt;&gt;'Povolené hodnoty'!$B$4,F23=6),G23+J23,"")</f>
        <v/>
      </c>
      <c r="W23" s="125" t="str">
        <f ca="1">IF(AND(E23&lt;&gt;'Povolené hodnoty'!$B$4,F23=7),G23+J23,"")</f>
        <v/>
      </c>
      <c r="X23" s="124" t="str">
        <f ca="1">IF(AND(E23&lt;&gt;'Povolené hodnoty'!$B$4,F23=10),H23+K23,"")</f>
        <v/>
      </c>
      <c r="Y23" s="126" t="str">
        <f ca="1">IF(AND(E23&lt;&gt;'Povolené hodnoty'!$B$4,F23=11),H23+K23,"")</f>
        <v/>
      </c>
      <c r="Z23" s="126" t="str">
        <f ca="1">IF(AND(E23&lt;&gt;'Povolené hodnoty'!$B$4,F23=12),H23+K23,"")</f>
        <v/>
      </c>
      <c r="AA23" s="125" t="str">
        <f ca="1">IF(AND(E23&lt;&gt;'Povolené hodnoty'!$B$4,F23=13),H23+K23,"")</f>
        <v/>
      </c>
    </row>
    <row r="24" spans="1:27" x14ac:dyDescent="0.2">
      <c r="A24" s="122">
        <v>17</v>
      </c>
      <c r="B24" s="150">
        <f t="shared" ca="1" si="4"/>
        <v>43246</v>
      </c>
      <c r="C24" s="151" t="str">
        <f t="shared" ca="1" si="4"/>
        <v>P15</v>
      </c>
      <c r="D24" s="152" t="str">
        <f t="shared" ca="1" si="4"/>
        <v>Vyčištění studny občanu</v>
      </c>
      <c r="E24" s="153" t="str">
        <f t="shared" ca="1" si="4"/>
        <v>Daňový</v>
      </c>
      <c r="F24" s="154">
        <f t="shared" ca="1" si="4"/>
        <v>1</v>
      </c>
      <c r="G24" s="124">
        <f t="shared" ca="1" si="4"/>
        <v>1000</v>
      </c>
      <c r="H24" s="126">
        <f t="shared" ca="1" si="4"/>
        <v>0</v>
      </c>
      <c r="I24" s="125">
        <f t="shared" ca="1" si="3"/>
        <v>17700</v>
      </c>
      <c r="J24" s="357">
        <f t="shared" ca="1" si="1"/>
        <v>0</v>
      </c>
      <c r="K24" s="358">
        <f t="shared" ca="1" si="1"/>
        <v>0</v>
      </c>
      <c r="L24" s="359">
        <f t="shared" ca="1" si="2"/>
        <v>10000</v>
      </c>
      <c r="M24" s="123">
        <v>17</v>
      </c>
      <c r="N24" s="124" t="str">
        <f ca="1">IF(AND(E24='Povolené hodnoty'!$B$4,F24=2),G24+J24,"")</f>
        <v/>
      </c>
      <c r="O24" s="125">
        <f ca="1">IF(AND(E24='Povolené hodnoty'!$B$4,F24=1),G24+J24,"")</f>
        <v>1000</v>
      </c>
      <c r="P24" s="124" t="str">
        <f ca="1">IF(AND(E24='Povolené hodnoty'!$B$4,F24=10),H24+K24,"")</f>
        <v/>
      </c>
      <c r="Q24" s="125" t="str">
        <f ca="1">IF(AND(E24='Povolené hodnoty'!$B$4,F24=9),H24+K24,"")</f>
        <v/>
      </c>
      <c r="R24" s="124" t="str">
        <f ca="1">IF(AND(E24&lt;&gt;'Povolené hodnoty'!$B$4,F24=2),G24+J24,"")</f>
        <v/>
      </c>
      <c r="S24" s="126" t="str">
        <f ca="1">IF(AND(E24&lt;&gt;'Povolené hodnoty'!$B$4,F24=3),G24+J24,"")</f>
        <v/>
      </c>
      <c r="T24" s="126" t="str">
        <f ca="1">IF(AND(E24&lt;&gt;'Povolené hodnoty'!$B$4,F24=4),G24+J24,"")</f>
        <v/>
      </c>
      <c r="U24" s="126" t="str">
        <f ca="1">IF(AND(E24&lt;&gt;'Povolené hodnoty'!$B$4,OR(F24="5a",F24="5b")),G24+J24,"")</f>
        <v/>
      </c>
      <c r="V24" s="126" t="str">
        <f ca="1">IF(AND(E24&lt;&gt;'Povolené hodnoty'!$B$4,F24=6),G24+J24,"")</f>
        <v/>
      </c>
      <c r="W24" s="125" t="str">
        <f ca="1">IF(AND(E24&lt;&gt;'Povolené hodnoty'!$B$4,F24=7),G24+J24,"")</f>
        <v/>
      </c>
      <c r="X24" s="124" t="str">
        <f ca="1">IF(AND(E24&lt;&gt;'Povolené hodnoty'!$B$4,F24=10),H24+K24,"")</f>
        <v/>
      </c>
      <c r="Y24" s="126" t="str">
        <f ca="1">IF(AND(E24&lt;&gt;'Povolené hodnoty'!$B$4,F24=11),H24+K24,"")</f>
        <v/>
      </c>
      <c r="Z24" s="126" t="str">
        <f ca="1">IF(AND(E24&lt;&gt;'Povolené hodnoty'!$B$4,F24=12),H24+K24,"")</f>
        <v/>
      </c>
      <c r="AA24" s="125" t="str">
        <f ca="1">IF(AND(E24&lt;&gt;'Povolené hodnoty'!$B$4,F24=13),H24+K24,"")</f>
        <v/>
      </c>
    </row>
    <row r="25" spans="1:27" x14ac:dyDescent="0.2">
      <c r="A25" s="122">
        <v>18</v>
      </c>
      <c r="B25" s="150">
        <f t="shared" ca="1" si="4"/>
        <v>43246</v>
      </c>
      <c r="C25" s="151" t="str">
        <f t="shared" ca="1" si="4"/>
        <v>P16</v>
      </c>
      <c r="D25" s="152" t="str">
        <f t="shared" ca="1" si="4"/>
        <v>Vyplacení zálohy na volnočasové aktivity</v>
      </c>
      <c r="E25" s="153" t="str">
        <f t="shared" ca="1" si="4"/>
        <v>Nedaňový</v>
      </c>
      <c r="F25" s="154">
        <f t="shared" ca="1" si="4"/>
        <v>12</v>
      </c>
      <c r="G25" s="124">
        <f t="shared" ca="1" si="4"/>
        <v>0</v>
      </c>
      <c r="H25" s="126">
        <f t="shared" ca="1" si="4"/>
        <v>5000</v>
      </c>
      <c r="I25" s="125">
        <f t="shared" ca="1" si="3"/>
        <v>12700</v>
      </c>
      <c r="J25" s="357">
        <f t="shared" ca="1" si="1"/>
        <v>0</v>
      </c>
      <c r="K25" s="358">
        <f t="shared" ca="1" si="1"/>
        <v>0</v>
      </c>
      <c r="L25" s="359">
        <f t="shared" ca="1" si="2"/>
        <v>10000</v>
      </c>
      <c r="M25" s="123">
        <v>18</v>
      </c>
      <c r="N25" s="124" t="str">
        <f ca="1">IF(AND(E25='Povolené hodnoty'!$B$4,F25=2),G25+J25,"")</f>
        <v/>
      </c>
      <c r="O25" s="125" t="str">
        <f ca="1">IF(AND(E25='Povolené hodnoty'!$B$4,F25=1),G25+J25,"")</f>
        <v/>
      </c>
      <c r="P25" s="124" t="str">
        <f ca="1">IF(AND(E25='Povolené hodnoty'!$B$4,F25=10),H25+K25,"")</f>
        <v/>
      </c>
      <c r="Q25" s="125" t="str">
        <f ca="1">IF(AND(E25='Povolené hodnoty'!$B$4,F25=9),H25+K25,"")</f>
        <v/>
      </c>
      <c r="R25" s="124" t="str">
        <f ca="1">IF(AND(E25&lt;&gt;'Povolené hodnoty'!$B$4,F25=2),G25+J25,"")</f>
        <v/>
      </c>
      <c r="S25" s="126" t="str">
        <f ca="1">IF(AND(E25&lt;&gt;'Povolené hodnoty'!$B$4,F25=3),G25+J25,"")</f>
        <v/>
      </c>
      <c r="T25" s="126" t="str">
        <f ca="1">IF(AND(E25&lt;&gt;'Povolené hodnoty'!$B$4,F25=4),G25+J25,"")</f>
        <v/>
      </c>
      <c r="U25" s="126" t="str">
        <f ca="1">IF(AND(E25&lt;&gt;'Povolené hodnoty'!$B$4,OR(F25="5a",F25="5b")),G25+J25,"")</f>
        <v/>
      </c>
      <c r="V25" s="126" t="str">
        <f ca="1">IF(AND(E25&lt;&gt;'Povolené hodnoty'!$B$4,F25=6),G25+J25,"")</f>
        <v/>
      </c>
      <c r="W25" s="125" t="str">
        <f ca="1">IF(AND(E25&lt;&gt;'Povolené hodnoty'!$B$4,F25=7),G25+J25,"")</f>
        <v/>
      </c>
      <c r="X25" s="124" t="str">
        <f ca="1">IF(AND(E25&lt;&gt;'Povolené hodnoty'!$B$4,F25=10),H25+K25,"")</f>
        <v/>
      </c>
      <c r="Y25" s="126" t="str">
        <f ca="1">IF(AND(E25&lt;&gt;'Povolené hodnoty'!$B$4,F25=11),H25+K25,"")</f>
        <v/>
      </c>
      <c r="Z25" s="126">
        <f ca="1">IF(AND(E25&lt;&gt;'Povolené hodnoty'!$B$4,F25=12),H25+K25,"")</f>
        <v>5000</v>
      </c>
      <c r="AA25" s="125" t="str">
        <f ca="1">IF(AND(E25&lt;&gt;'Povolené hodnoty'!$B$4,F25=13),H25+K25,"")</f>
        <v/>
      </c>
    </row>
    <row r="26" spans="1:27" x14ac:dyDescent="0.2">
      <c r="A26" s="122">
        <v>19</v>
      </c>
      <c r="B26" s="150">
        <f t="shared" ca="1" si="4"/>
        <v>43250</v>
      </c>
      <c r="C26" s="151" t="str">
        <f t="shared" ca="1" si="4"/>
        <v>B3</v>
      </c>
      <c r="D26" s="152" t="str">
        <f t="shared" ca="1" si="4"/>
        <v>Výběr hototovsti z účtu</v>
      </c>
      <c r="E26" s="153" t="str">
        <f t="shared" ca="1" si="4"/>
        <v>Průběžná položka</v>
      </c>
      <c r="F26" s="154" t="str">
        <f t="shared" ca="1" si="4"/>
        <v>*</v>
      </c>
      <c r="G26" s="124">
        <f t="shared" ca="1" si="4"/>
        <v>0</v>
      </c>
      <c r="H26" s="126">
        <f t="shared" ca="1" si="4"/>
        <v>0</v>
      </c>
      <c r="I26" s="125">
        <f t="shared" ca="1" si="3"/>
        <v>12700</v>
      </c>
      <c r="J26" s="357">
        <f t="shared" ca="1" si="1"/>
        <v>0</v>
      </c>
      <c r="K26" s="358">
        <f t="shared" ca="1" si="1"/>
        <v>4000</v>
      </c>
      <c r="L26" s="359">
        <f t="shared" ca="1" si="2"/>
        <v>6000</v>
      </c>
      <c r="M26" s="123">
        <v>19</v>
      </c>
      <c r="N26" s="124" t="str">
        <f ca="1">IF(AND(E26='Povolené hodnoty'!$B$4,F26=2),G26+J26,"")</f>
        <v/>
      </c>
      <c r="O26" s="125" t="str">
        <f ca="1">IF(AND(E26='Povolené hodnoty'!$B$4,F26=1),G26+J26,"")</f>
        <v/>
      </c>
      <c r="P26" s="124" t="str">
        <f ca="1">IF(AND(E26='Povolené hodnoty'!$B$4,F26=10),H26+K26,"")</f>
        <v/>
      </c>
      <c r="Q26" s="125" t="str">
        <f ca="1">IF(AND(E26='Povolené hodnoty'!$B$4,F26=9),H26+K26,"")</f>
        <v/>
      </c>
      <c r="R26" s="124" t="str">
        <f ca="1">IF(AND(E26&lt;&gt;'Povolené hodnoty'!$B$4,F26=2),G26+J26,"")</f>
        <v/>
      </c>
      <c r="S26" s="126" t="str">
        <f ca="1">IF(AND(E26&lt;&gt;'Povolené hodnoty'!$B$4,F26=3),G26+J26,"")</f>
        <v/>
      </c>
      <c r="T26" s="126" t="str">
        <f ca="1">IF(AND(E26&lt;&gt;'Povolené hodnoty'!$B$4,F26=4),G26+J26,"")</f>
        <v/>
      </c>
      <c r="U26" s="126" t="str">
        <f ca="1">IF(AND(E26&lt;&gt;'Povolené hodnoty'!$B$4,OR(F26="5a",F26="5b")),G26+J26,"")</f>
        <v/>
      </c>
      <c r="V26" s="126" t="str">
        <f ca="1">IF(AND(E26&lt;&gt;'Povolené hodnoty'!$B$4,F26=6),G26+J26,"")</f>
        <v/>
      </c>
      <c r="W26" s="125" t="str">
        <f ca="1">IF(AND(E26&lt;&gt;'Povolené hodnoty'!$B$4,F26=7),G26+J26,"")</f>
        <v/>
      </c>
      <c r="X26" s="124" t="str">
        <f ca="1">IF(AND(E26&lt;&gt;'Povolené hodnoty'!$B$4,F26=10),H26+K26,"")</f>
        <v/>
      </c>
      <c r="Y26" s="126" t="str">
        <f ca="1">IF(AND(E26&lt;&gt;'Povolené hodnoty'!$B$4,F26=11),H26+K26,"")</f>
        <v/>
      </c>
      <c r="Z26" s="126" t="str">
        <f ca="1">IF(AND(E26&lt;&gt;'Povolené hodnoty'!$B$4,F26=12),H26+K26,"")</f>
        <v/>
      </c>
      <c r="AA26" s="125" t="str">
        <f ca="1">IF(AND(E26&lt;&gt;'Povolené hodnoty'!$B$4,F26=13),H26+K26,"")</f>
        <v/>
      </c>
    </row>
    <row r="27" spans="1:27" x14ac:dyDescent="0.2">
      <c r="A27" s="122">
        <v>20</v>
      </c>
      <c r="B27" s="150">
        <f t="shared" ca="1" si="4"/>
        <v>43250</v>
      </c>
      <c r="C27" s="151" t="str">
        <f t="shared" ca="1" si="4"/>
        <v>P17</v>
      </c>
      <c r="D27" s="152" t="str">
        <f t="shared" ca="1" si="4"/>
        <v>Příjem peněz do pokladny</v>
      </c>
      <c r="E27" s="153" t="str">
        <f t="shared" ca="1" si="4"/>
        <v>Průběžná položka</v>
      </c>
      <c r="F27" s="154" t="str">
        <f t="shared" ca="1" si="4"/>
        <v>*</v>
      </c>
      <c r="G27" s="124">
        <f t="shared" ca="1" si="4"/>
        <v>4000</v>
      </c>
      <c r="H27" s="126">
        <f t="shared" ca="1" si="4"/>
        <v>0</v>
      </c>
      <c r="I27" s="125">
        <f t="shared" ca="1" si="3"/>
        <v>16700</v>
      </c>
      <c r="J27" s="357">
        <f t="shared" ca="1" si="1"/>
        <v>0</v>
      </c>
      <c r="K27" s="358">
        <f t="shared" ca="1" si="1"/>
        <v>0</v>
      </c>
      <c r="L27" s="359">
        <f t="shared" ca="1" si="2"/>
        <v>6000</v>
      </c>
      <c r="M27" s="123">
        <v>20</v>
      </c>
      <c r="N27" s="124" t="str">
        <f ca="1">IF(AND(E27='Povolené hodnoty'!$B$4,F27=2),G27+J27,"")</f>
        <v/>
      </c>
      <c r="O27" s="125" t="str">
        <f ca="1">IF(AND(E27='Povolené hodnoty'!$B$4,F27=1),G27+J27,"")</f>
        <v/>
      </c>
      <c r="P27" s="124" t="str">
        <f ca="1">IF(AND(E27='Povolené hodnoty'!$B$4,F27=10),H27+K27,"")</f>
        <v/>
      </c>
      <c r="Q27" s="125" t="str">
        <f ca="1">IF(AND(E27='Povolené hodnoty'!$B$4,F27=9),H27+K27,"")</f>
        <v/>
      </c>
      <c r="R27" s="124" t="str">
        <f ca="1">IF(AND(E27&lt;&gt;'Povolené hodnoty'!$B$4,F27=2),G27+J27,"")</f>
        <v/>
      </c>
      <c r="S27" s="126" t="str">
        <f ca="1">IF(AND(E27&lt;&gt;'Povolené hodnoty'!$B$4,F27=3),G27+J27,"")</f>
        <v/>
      </c>
      <c r="T27" s="126" t="str">
        <f ca="1">IF(AND(E27&lt;&gt;'Povolené hodnoty'!$B$4,F27=4),G27+J27,"")</f>
        <v/>
      </c>
      <c r="U27" s="126" t="str">
        <f ca="1">IF(AND(E27&lt;&gt;'Povolené hodnoty'!$B$4,OR(F27="5a",F27="5b")),G27+J27,"")</f>
        <v/>
      </c>
      <c r="V27" s="126" t="str">
        <f ca="1">IF(AND(E27&lt;&gt;'Povolené hodnoty'!$B$4,F27=6),G27+J27,"")</f>
        <v/>
      </c>
      <c r="W27" s="125" t="str">
        <f ca="1">IF(AND(E27&lt;&gt;'Povolené hodnoty'!$B$4,F27=7),G27+J27,"")</f>
        <v/>
      </c>
      <c r="X27" s="124" t="str">
        <f ca="1">IF(AND(E27&lt;&gt;'Povolené hodnoty'!$B$4,F27=10),H27+K27,"")</f>
        <v/>
      </c>
      <c r="Y27" s="126" t="str">
        <f ca="1">IF(AND(E27&lt;&gt;'Povolené hodnoty'!$B$4,F27=11),H27+K27,"")</f>
        <v/>
      </c>
      <c r="Z27" s="126" t="str">
        <f ca="1">IF(AND(E27&lt;&gt;'Povolené hodnoty'!$B$4,F27=12),H27+K27,"")</f>
        <v/>
      </c>
      <c r="AA27" s="125" t="str">
        <f ca="1">IF(AND(E27&lt;&gt;'Povolené hodnoty'!$B$4,F27=13),H27+K27,"")</f>
        <v/>
      </c>
    </row>
    <row r="28" spans="1:27" x14ac:dyDescent="0.2">
      <c r="A28" s="122">
        <v>21</v>
      </c>
      <c r="B28" s="150">
        <f t="shared" ref="B28:H37" ca="1" si="5">INDIRECT("Deník!"&amp;B$1&amp;$B$41*30+$A28-25)</f>
        <v>43265</v>
      </c>
      <c r="C28" s="151" t="str">
        <f t="shared" ca="1" si="5"/>
        <v>P18</v>
      </c>
      <c r="D28" s="152" t="str">
        <f t="shared" ca="1" si="5"/>
        <v>Výdaj na výlet členů SDH</v>
      </c>
      <c r="E28" s="153" t="str">
        <f t="shared" ca="1" si="5"/>
        <v>Nedaňový</v>
      </c>
      <c r="F28" s="154">
        <f t="shared" ca="1" si="5"/>
        <v>10</v>
      </c>
      <c r="G28" s="124">
        <f t="shared" ca="1" si="5"/>
        <v>0</v>
      </c>
      <c r="H28" s="126">
        <f t="shared" ca="1" si="5"/>
        <v>15000</v>
      </c>
      <c r="I28" s="125">
        <f t="shared" ca="1" si="3"/>
        <v>1700</v>
      </c>
      <c r="J28" s="357">
        <f t="shared" ca="1" si="1"/>
        <v>0</v>
      </c>
      <c r="K28" s="358">
        <f t="shared" ca="1" si="1"/>
        <v>0</v>
      </c>
      <c r="L28" s="359">
        <f t="shared" ca="1" si="2"/>
        <v>6000</v>
      </c>
      <c r="M28" s="123">
        <v>21</v>
      </c>
      <c r="N28" s="124" t="str">
        <f ca="1">IF(AND(E28='Povolené hodnoty'!$B$4,F28=2),G28+J28,"")</f>
        <v/>
      </c>
      <c r="O28" s="125" t="str">
        <f ca="1">IF(AND(E28='Povolené hodnoty'!$B$4,F28=1),G28+J28,"")</f>
        <v/>
      </c>
      <c r="P28" s="124" t="str">
        <f ca="1">IF(AND(E28='Povolené hodnoty'!$B$4,F28=10),H28+K28,"")</f>
        <v/>
      </c>
      <c r="Q28" s="125" t="str">
        <f ca="1">IF(AND(E28='Povolené hodnoty'!$B$4,F28=9),H28+K28,"")</f>
        <v/>
      </c>
      <c r="R28" s="124" t="str">
        <f ca="1">IF(AND(E28&lt;&gt;'Povolené hodnoty'!$B$4,F28=2),G28+J28,"")</f>
        <v/>
      </c>
      <c r="S28" s="126" t="str">
        <f ca="1">IF(AND(E28&lt;&gt;'Povolené hodnoty'!$B$4,F28=3),G28+J28,"")</f>
        <v/>
      </c>
      <c r="T28" s="126" t="str">
        <f ca="1">IF(AND(E28&lt;&gt;'Povolené hodnoty'!$B$4,F28=4),G28+J28,"")</f>
        <v/>
      </c>
      <c r="U28" s="126" t="str">
        <f ca="1">IF(AND(E28&lt;&gt;'Povolené hodnoty'!$B$4,OR(F28="5a",F28="5b")),G28+J28,"")</f>
        <v/>
      </c>
      <c r="V28" s="126" t="str">
        <f ca="1">IF(AND(E28&lt;&gt;'Povolené hodnoty'!$B$4,F28=6),G28+J28,"")</f>
        <v/>
      </c>
      <c r="W28" s="125" t="str">
        <f ca="1">IF(AND(E28&lt;&gt;'Povolené hodnoty'!$B$4,F28=7),G28+J28,"")</f>
        <v/>
      </c>
      <c r="X28" s="124">
        <f ca="1">IF(AND(E28&lt;&gt;'Povolené hodnoty'!$B$4,F28=10),H28+K28,"")</f>
        <v>15000</v>
      </c>
      <c r="Y28" s="126" t="str">
        <f ca="1">IF(AND(E28&lt;&gt;'Povolené hodnoty'!$B$4,F28=11),H28+K28,"")</f>
        <v/>
      </c>
      <c r="Z28" s="126" t="str">
        <f ca="1">IF(AND(E28&lt;&gt;'Povolené hodnoty'!$B$4,F28=12),H28+K28,"")</f>
        <v/>
      </c>
      <c r="AA28" s="125" t="str">
        <f ca="1">IF(AND(E28&lt;&gt;'Povolené hodnoty'!$B$4,F28=13),H28+K28,"")</f>
        <v/>
      </c>
    </row>
    <row r="29" spans="1:27" x14ac:dyDescent="0.2">
      <c r="A29" s="122">
        <v>22</v>
      </c>
      <c r="B29" s="150">
        <f t="shared" ca="1" si="5"/>
        <v>43281</v>
      </c>
      <c r="C29" s="151" t="str">
        <f t="shared" ca="1" si="5"/>
        <v>P19</v>
      </c>
      <c r="D29" s="152" t="str">
        <f t="shared" ca="1" si="5"/>
        <v>Vrácení zálohy na volnočasové aktivity</v>
      </c>
      <c r="E29" s="153" t="str">
        <f t="shared" ca="1" si="5"/>
        <v>Nedaňový</v>
      </c>
      <c r="F29" s="154">
        <f t="shared" ca="1" si="5"/>
        <v>7</v>
      </c>
      <c r="G29" s="124">
        <f t="shared" ca="1" si="5"/>
        <v>5000</v>
      </c>
      <c r="H29" s="126">
        <f t="shared" ca="1" si="5"/>
        <v>0</v>
      </c>
      <c r="I29" s="125">
        <f t="shared" ca="1" si="3"/>
        <v>6700</v>
      </c>
      <c r="J29" s="357">
        <f t="shared" ca="1" si="1"/>
        <v>0</v>
      </c>
      <c r="K29" s="358">
        <f t="shared" ca="1" si="1"/>
        <v>0</v>
      </c>
      <c r="L29" s="359">
        <f t="shared" ca="1" si="2"/>
        <v>6000</v>
      </c>
      <c r="M29" s="123">
        <v>22</v>
      </c>
      <c r="N29" s="124" t="str">
        <f ca="1">IF(AND(E29='Povolené hodnoty'!$B$4,F29=2),G29+J29,"")</f>
        <v/>
      </c>
      <c r="O29" s="125" t="str">
        <f ca="1">IF(AND(E29='Povolené hodnoty'!$B$4,F29=1),G29+J29,"")</f>
        <v/>
      </c>
      <c r="P29" s="124" t="str">
        <f ca="1">IF(AND(E29='Povolené hodnoty'!$B$4,F29=10),H29+K29,"")</f>
        <v/>
      </c>
      <c r="Q29" s="125" t="str">
        <f ca="1">IF(AND(E29='Povolené hodnoty'!$B$4,F29=9),H29+K29,"")</f>
        <v/>
      </c>
      <c r="R29" s="124" t="str">
        <f ca="1">IF(AND(E29&lt;&gt;'Povolené hodnoty'!$B$4,F29=2),G29+J29,"")</f>
        <v/>
      </c>
      <c r="S29" s="126" t="str">
        <f ca="1">IF(AND(E29&lt;&gt;'Povolené hodnoty'!$B$4,F29=3),G29+J29,"")</f>
        <v/>
      </c>
      <c r="T29" s="126" t="str">
        <f ca="1">IF(AND(E29&lt;&gt;'Povolené hodnoty'!$B$4,F29=4),G29+J29,"")</f>
        <v/>
      </c>
      <c r="U29" s="126" t="str">
        <f ca="1">IF(AND(E29&lt;&gt;'Povolené hodnoty'!$B$4,OR(F29="5a",F29="5b")),G29+J29,"")</f>
        <v/>
      </c>
      <c r="V29" s="126" t="str">
        <f ca="1">IF(AND(E29&lt;&gt;'Povolené hodnoty'!$B$4,F29=6),G29+J29,"")</f>
        <v/>
      </c>
      <c r="W29" s="125">
        <f ca="1">IF(AND(E29&lt;&gt;'Povolené hodnoty'!$B$4,F29=7),G29+J29,"")</f>
        <v>5000</v>
      </c>
      <c r="X29" s="124" t="str">
        <f ca="1">IF(AND(E29&lt;&gt;'Povolené hodnoty'!$B$4,F29=10),H29+K29,"")</f>
        <v/>
      </c>
      <c r="Y29" s="126" t="str">
        <f ca="1">IF(AND(E29&lt;&gt;'Povolené hodnoty'!$B$4,F29=11),H29+K29,"")</f>
        <v/>
      </c>
      <c r="Z29" s="126" t="str">
        <f ca="1">IF(AND(E29&lt;&gt;'Povolené hodnoty'!$B$4,F29=12),H29+K29,"")</f>
        <v/>
      </c>
      <c r="AA29" s="125" t="str">
        <f ca="1">IF(AND(E29&lt;&gt;'Povolené hodnoty'!$B$4,F29=13),H29+K29,"")</f>
        <v/>
      </c>
    </row>
    <row r="30" spans="1:27" x14ac:dyDescent="0.2">
      <c r="A30" s="122">
        <v>23</v>
      </c>
      <c r="B30" s="150">
        <f t="shared" ca="1" si="5"/>
        <v>43281</v>
      </c>
      <c r="C30" s="151" t="str">
        <f t="shared" ca="1" si="5"/>
        <v>P20</v>
      </c>
      <c r="D30" s="152" t="str">
        <f t="shared" ca="1" si="5"/>
        <v>Výdaj za aktivity mládeže</v>
      </c>
      <c r="E30" s="153" t="str">
        <f t="shared" ca="1" si="5"/>
        <v>Nedaňový</v>
      </c>
      <c r="F30" s="154">
        <f t="shared" ca="1" si="5"/>
        <v>10</v>
      </c>
      <c r="G30" s="124">
        <f t="shared" ca="1" si="5"/>
        <v>0</v>
      </c>
      <c r="H30" s="126">
        <f t="shared" ca="1" si="5"/>
        <v>2500</v>
      </c>
      <c r="I30" s="125">
        <f t="shared" ca="1" si="3"/>
        <v>4200</v>
      </c>
      <c r="J30" s="357">
        <f t="shared" ca="1" si="1"/>
        <v>0</v>
      </c>
      <c r="K30" s="358">
        <f t="shared" ca="1" si="1"/>
        <v>0</v>
      </c>
      <c r="L30" s="359">
        <f t="shared" ca="1" si="2"/>
        <v>6000</v>
      </c>
      <c r="M30" s="123">
        <v>23</v>
      </c>
      <c r="N30" s="124" t="str">
        <f ca="1">IF(AND(E30='Povolené hodnoty'!$B$4,F30=2),G30+J30,"")</f>
        <v/>
      </c>
      <c r="O30" s="125" t="str">
        <f ca="1">IF(AND(E30='Povolené hodnoty'!$B$4,F30=1),G30+J30,"")</f>
        <v/>
      </c>
      <c r="P30" s="124" t="str">
        <f ca="1">IF(AND(E30='Povolené hodnoty'!$B$4,F30=10),H30+K30,"")</f>
        <v/>
      </c>
      <c r="Q30" s="125" t="str">
        <f ca="1">IF(AND(E30='Povolené hodnoty'!$B$4,F30=9),H30+K30,"")</f>
        <v/>
      </c>
      <c r="R30" s="124" t="str">
        <f ca="1">IF(AND(E30&lt;&gt;'Povolené hodnoty'!$B$4,F30=2),G30+J30,"")</f>
        <v/>
      </c>
      <c r="S30" s="126" t="str">
        <f ca="1">IF(AND(E30&lt;&gt;'Povolené hodnoty'!$B$4,F30=3),G30+J30,"")</f>
        <v/>
      </c>
      <c r="T30" s="126" t="str">
        <f ca="1">IF(AND(E30&lt;&gt;'Povolené hodnoty'!$B$4,F30=4),G30+J30,"")</f>
        <v/>
      </c>
      <c r="U30" s="126" t="str">
        <f ca="1">IF(AND(E30&lt;&gt;'Povolené hodnoty'!$B$4,OR(F30="5a",F30="5b")),G30+J30,"")</f>
        <v/>
      </c>
      <c r="V30" s="126" t="str">
        <f ca="1">IF(AND(E30&lt;&gt;'Povolené hodnoty'!$B$4,F30=6),G30+J30,"")</f>
        <v/>
      </c>
      <c r="W30" s="125" t="str">
        <f ca="1">IF(AND(E30&lt;&gt;'Povolené hodnoty'!$B$4,F30=7),G30+J30,"")</f>
        <v/>
      </c>
      <c r="X30" s="124">
        <f ca="1">IF(AND(E30&lt;&gt;'Povolené hodnoty'!$B$4,F30=10),H30+K30,"")</f>
        <v>2500</v>
      </c>
      <c r="Y30" s="126" t="str">
        <f ca="1">IF(AND(E30&lt;&gt;'Povolené hodnoty'!$B$4,F30=11),H30+K30,"")</f>
        <v/>
      </c>
      <c r="Z30" s="126" t="str">
        <f ca="1">IF(AND(E30&lt;&gt;'Povolené hodnoty'!$B$4,F30=12),H30+K30,"")</f>
        <v/>
      </c>
      <c r="AA30" s="125" t="str">
        <f ca="1">IF(AND(E30&lt;&gt;'Povolené hodnoty'!$B$4,F30=13),H30+K30,"")</f>
        <v/>
      </c>
    </row>
    <row r="31" spans="1:27" x14ac:dyDescent="0.2">
      <c r="A31" s="122">
        <v>24</v>
      </c>
      <c r="B31" s="150">
        <f t="shared" ca="1" si="5"/>
        <v>43281</v>
      </c>
      <c r="C31" s="151" t="str">
        <f t="shared" ca="1" si="5"/>
        <v>P21</v>
      </c>
      <c r="D31" s="152" t="str">
        <f t="shared" ca="1" si="5"/>
        <v>Aktivity mládeže - vlastní náklday</v>
      </c>
      <c r="E31" s="153" t="str">
        <f t="shared" ca="1" si="5"/>
        <v>Nedaňový</v>
      </c>
      <c r="F31" s="154">
        <f t="shared" ca="1" si="5"/>
        <v>10</v>
      </c>
      <c r="G31" s="124">
        <f t="shared" ca="1" si="5"/>
        <v>0</v>
      </c>
      <c r="H31" s="126">
        <f t="shared" ca="1" si="5"/>
        <v>1100</v>
      </c>
      <c r="I31" s="125">
        <f t="shared" ca="1" si="3"/>
        <v>3100</v>
      </c>
      <c r="J31" s="357">
        <f t="shared" ca="1" si="1"/>
        <v>0</v>
      </c>
      <c r="K31" s="358">
        <f t="shared" ca="1" si="1"/>
        <v>0</v>
      </c>
      <c r="L31" s="359">
        <f t="shared" ca="1" si="2"/>
        <v>6000</v>
      </c>
      <c r="M31" s="123">
        <v>24</v>
      </c>
      <c r="N31" s="124" t="str">
        <f ca="1">IF(AND(E31='Povolené hodnoty'!$B$4,F31=2),G31+J31,"")</f>
        <v/>
      </c>
      <c r="O31" s="125" t="str">
        <f ca="1">IF(AND(E31='Povolené hodnoty'!$B$4,F31=1),G31+J31,"")</f>
        <v/>
      </c>
      <c r="P31" s="124" t="str">
        <f ca="1">IF(AND(E31='Povolené hodnoty'!$B$4,F31=10),H31+K31,"")</f>
        <v/>
      </c>
      <c r="Q31" s="125" t="str">
        <f ca="1">IF(AND(E31='Povolené hodnoty'!$B$4,F31=9),H31+K31,"")</f>
        <v/>
      </c>
      <c r="R31" s="124" t="str">
        <f ca="1">IF(AND(E31&lt;&gt;'Povolené hodnoty'!$B$4,F31=2),G31+J31,"")</f>
        <v/>
      </c>
      <c r="S31" s="126" t="str">
        <f ca="1">IF(AND(E31&lt;&gt;'Povolené hodnoty'!$B$4,F31=3),G31+J31,"")</f>
        <v/>
      </c>
      <c r="T31" s="126" t="str">
        <f ca="1">IF(AND(E31&lt;&gt;'Povolené hodnoty'!$B$4,F31=4),G31+J31,"")</f>
        <v/>
      </c>
      <c r="U31" s="126" t="str">
        <f ca="1">IF(AND(E31&lt;&gt;'Povolené hodnoty'!$B$4,OR(F31="5a",F31="5b")),G31+J31,"")</f>
        <v/>
      </c>
      <c r="V31" s="126" t="str">
        <f ca="1">IF(AND(E31&lt;&gt;'Povolené hodnoty'!$B$4,F31=6),G31+J31,"")</f>
        <v/>
      </c>
      <c r="W31" s="125" t="str">
        <f ca="1">IF(AND(E31&lt;&gt;'Povolené hodnoty'!$B$4,F31=7),G31+J31,"")</f>
        <v/>
      </c>
      <c r="X31" s="124">
        <f ca="1">IF(AND(E31&lt;&gt;'Povolené hodnoty'!$B$4,F31=10),H31+K31,"")</f>
        <v>1100</v>
      </c>
      <c r="Y31" s="126" t="str">
        <f ca="1">IF(AND(E31&lt;&gt;'Povolené hodnoty'!$B$4,F31=11),H31+K31,"")</f>
        <v/>
      </c>
      <c r="Z31" s="126" t="str">
        <f ca="1">IF(AND(E31&lt;&gt;'Povolené hodnoty'!$B$4,F31=12),H31+K31,"")</f>
        <v/>
      </c>
      <c r="AA31" s="125" t="str">
        <f ca="1">IF(AND(E31&lt;&gt;'Povolené hodnoty'!$B$4,F31=13),H31+K31,"")</f>
        <v/>
      </c>
    </row>
    <row r="32" spans="1:27" x14ac:dyDescent="0.2">
      <c r="A32" s="122">
        <v>25</v>
      </c>
      <c r="B32" s="150">
        <f t="shared" ca="1" si="5"/>
        <v>43358</v>
      </c>
      <c r="C32" s="151" t="str">
        <f t="shared" ca="1" si="5"/>
        <v>B4</v>
      </c>
      <c r="D32" s="152" t="str">
        <f t="shared" ca="1" si="5"/>
        <v>Has.zboží - nákup označení na uniformy</v>
      </c>
      <c r="E32" s="153" t="str">
        <f t="shared" ca="1" si="5"/>
        <v>Daňový</v>
      </c>
      <c r="F32" s="154">
        <f t="shared" ca="1" si="5"/>
        <v>10</v>
      </c>
      <c r="G32" s="124">
        <f t="shared" ca="1" si="5"/>
        <v>0</v>
      </c>
      <c r="H32" s="126">
        <f t="shared" ca="1" si="5"/>
        <v>0</v>
      </c>
      <c r="I32" s="125">
        <f t="shared" ca="1" si="3"/>
        <v>3100</v>
      </c>
      <c r="J32" s="357">
        <f t="shared" ca="1" si="1"/>
        <v>0</v>
      </c>
      <c r="K32" s="358">
        <f t="shared" ca="1" si="1"/>
        <v>500</v>
      </c>
      <c r="L32" s="359">
        <f t="shared" ca="1" si="2"/>
        <v>5500</v>
      </c>
      <c r="M32" s="123">
        <v>25</v>
      </c>
      <c r="N32" s="124" t="str">
        <f ca="1">IF(AND(E32='Povolené hodnoty'!$B$4,F32=2),G32+J32,"")</f>
        <v/>
      </c>
      <c r="O32" s="125" t="str">
        <f ca="1">IF(AND(E32='Povolené hodnoty'!$B$4,F32=1),G32+J32,"")</f>
        <v/>
      </c>
      <c r="P32" s="124">
        <f ca="1">IF(AND(E32='Povolené hodnoty'!$B$4,F32=10),H32+K32,"")</f>
        <v>500</v>
      </c>
      <c r="Q32" s="125" t="str">
        <f ca="1">IF(AND(E32='Povolené hodnoty'!$B$4,F32=9),H32+K32,"")</f>
        <v/>
      </c>
      <c r="R32" s="124" t="str">
        <f ca="1">IF(AND(E32&lt;&gt;'Povolené hodnoty'!$B$4,F32=2),G32+J32,"")</f>
        <v/>
      </c>
      <c r="S32" s="126" t="str">
        <f ca="1">IF(AND(E32&lt;&gt;'Povolené hodnoty'!$B$4,F32=3),G32+J32,"")</f>
        <v/>
      </c>
      <c r="T32" s="126" t="str">
        <f ca="1">IF(AND(E32&lt;&gt;'Povolené hodnoty'!$B$4,F32=4),G32+J32,"")</f>
        <v/>
      </c>
      <c r="U32" s="126" t="str">
        <f ca="1">IF(AND(E32&lt;&gt;'Povolené hodnoty'!$B$4,OR(F32="5a",F32="5b")),G32+J32,"")</f>
        <v/>
      </c>
      <c r="V32" s="126" t="str">
        <f ca="1">IF(AND(E32&lt;&gt;'Povolené hodnoty'!$B$4,F32=6),G32+J32,"")</f>
        <v/>
      </c>
      <c r="W32" s="125" t="str">
        <f ca="1">IF(AND(E32&lt;&gt;'Povolené hodnoty'!$B$4,F32=7),G32+J32,"")</f>
        <v/>
      </c>
      <c r="X32" s="124" t="str">
        <f ca="1">IF(AND(E32&lt;&gt;'Povolené hodnoty'!$B$4,F32=10),H32+K32,"")</f>
        <v/>
      </c>
      <c r="Y32" s="126" t="str">
        <f ca="1">IF(AND(E32&lt;&gt;'Povolené hodnoty'!$B$4,F32=11),H32+K32,"")</f>
        <v/>
      </c>
      <c r="Z32" s="126" t="str">
        <f ca="1">IF(AND(E32&lt;&gt;'Povolené hodnoty'!$B$4,F32=12),H32+K32,"")</f>
        <v/>
      </c>
      <c r="AA32" s="125" t="str">
        <f ca="1">IF(AND(E32&lt;&gt;'Povolené hodnoty'!$B$4,F32=13),H32+K32,"")</f>
        <v/>
      </c>
    </row>
    <row r="33" spans="1:27" x14ac:dyDescent="0.2">
      <c r="A33" s="122">
        <v>26</v>
      </c>
      <c r="B33" s="150">
        <f t="shared" ca="1" si="5"/>
        <v>43363</v>
      </c>
      <c r="C33" s="151" t="str">
        <f t="shared" ca="1" si="5"/>
        <v>P22</v>
      </c>
      <c r="D33" s="152" t="str">
        <f t="shared" ca="1" si="5"/>
        <v>Has.zboží - prodej členům</v>
      </c>
      <c r="E33" s="153" t="str">
        <f t="shared" ca="1" si="5"/>
        <v>Daňový</v>
      </c>
      <c r="F33" s="154">
        <f t="shared" ca="1" si="5"/>
        <v>2</v>
      </c>
      <c r="G33" s="124">
        <f t="shared" ca="1" si="5"/>
        <v>525</v>
      </c>
      <c r="H33" s="126">
        <f t="shared" ca="1" si="5"/>
        <v>0</v>
      </c>
      <c r="I33" s="125">
        <f t="shared" ca="1" si="3"/>
        <v>3625</v>
      </c>
      <c r="J33" s="357">
        <f t="shared" ca="1" si="1"/>
        <v>0</v>
      </c>
      <c r="K33" s="358">
        <f t="shared" ca="1" si="1"/>
        <v>0</v>
      </c>
      <c r="L33" s="359">
        <f t="shared" ca="1" si="2"/>
        <v>5500</v>
      </c>
      <c r="M33" s="123">
        <v>26</v>
      </c>
      <c r="N33" s="124">
        <f ca="1">IF(AND(E33='Povolené hodnoty'!$B$4,F33=2),G33+J33,"")</f>
        <v>525</v>
      </c>
      <c r="O33" s="125" t="str">
        <f ca="1">IF(AND(E33='Povolené hodnoty'!$B$4,F33=1),G33+J33,"")</f>
        <v/>
      </c>
      <c r="P33" s="124" t="str">
        <f ca="1">IF(AND(E33='Povolené hodnoty'!$B$4,F33=10),H33+K33,"")</f>
        <v/>
      </c>
      <c r="Q33" s="125" t="str">
        <f ca="1">IF(AND(E33='Povolené hodnoty'!$B$4,F33=9),H33+K33,"")</f>
        <v/>
      </c>
      <c r="R33" s="124" t="str">
        <f ca="1">IF(AND(E33&lt;&gt;'Povolené hodnoty'!$B$4,F33=2),G33+J33,"")</f>
        <v/>
      </c>
      <c r="S33" s="126" t="str">
        <f ca="1">IF(AND(E33&lt;&gt;'Povolené hodnoty'!$B$4,F33=3),G33+J33,"")</f>
        <v/>
      </c>
      <c r="T33" s="126" t="str">
        <f ca="1">IF(AND(E33&lt;&gt;'Povolené hodnoty'!$B$4,F33=4),G33+J33,"")</f>
        <v/>
      </c>
      <c r="U33" s="126" t="str">
        <f ca="1">IF(AND(E33&lt;&gt;'Povolené hodnoty'!$B$4,OR(F33="5a",F33="5b")),G33+J33,"")</f>
        <v/>
      </c>
      <c r="V33" s="126" t="str">
        <f ca="1">IF(AND(E33&lt;&gt;'Povolené hodnoty'!$B$4,F33=6),G33+J33,"")</f>
        <v/>
      </c>
      <c r="W33" s="125" t="str">
        <f ca="1">IF(AND(E33&lt;&gt;'Povolené hodnoty'!$B$4,F33=7),G33+J33,"")</f>
        <v/>
      </c>
      <c r="X33" s="124" t="str">
        <f ca="1">IF(AND(E33&lt;&gt;'Povolené hodnoty'!$B$4,F33=10),H33+K33,"")</f>
        <v/>
      </c>
      <c r="Y33" s="126" t="str">
        <f ca="1">IF(AND(E33&lt;&gt;'Povolené hodnoty'!$B$4,F33=11),H33+K33,"")</f>
        <v/>
      </c>
      <c r="Z33" s="126" t="str">
        <f ca="1">IF(AND(E33&lt;&gt;'Povolené hodnoty'!$B$4,F33=12),H33+K33,"")</f>
        <v/>
      </c>
      <c r="AA33" s="125" t="str">
        <f ca="1">IF(AND(E33&lt;&gt;'Povolené hodnoty'!$B$4,F33=13),H33+K33,"")</f>
        <v/>
      </c>
    </row>
    <row r="34" spans="1:27" x14ac:dyDescent="0.2">
      <c r="A34" s="122">
        <v>27</v>
      </c>
      <c r="B34" s="150">
        <f t="shared" ca="1" si="5"/>
        <v>43404</v>
      </c>
      <c r="C34" s="151" t="str">
        <f t="shared" ca="1" si="5"/>
        <v>B5</v>
      </c>
      <c r="D34" s="152" t="str">
        <f t="shared" ca="1" si="5"/>
        <v>Sponzorský dar</v>
      </c>
      <c r="E34" s="153" t="str">
        <f t="shared" ca="1" si="5"/>
        <v>Osvobozený příjem</v>
      </c>
      <c r="F34" s="154">
        <f t="shared" ca="1" si="5"/>
        <v>6</v>
      </c>
      <c r="G34" s="124">
        <f t="shared" ca="1" si="5"/>
        <v>0</v>
      </c>
      <c r="H34" s="126">
        <f t="shared" ca="1" si="5"/>
        <v>0</v>
      </c>
      <c r="I34" s="125">
        <f t="shared" ca="1" si="3"/>
        <v>3625</v>
      </c>
      <c r="J34" s="357">
        <f t="shared" ca="1" si="1"/>
        <v>3000</v>
      </c>
      <c r="K34" s="358">
        <f t="shared" ca="1" si="1"/>
        <v>0</v>
      </c>
      <c r="L34" s="359">
        <f t="shared" ca="1" si="2"/>
        <v>8500</v>
      </c>
      <c r="M34" s="123">
        <v>27</v>
      </c>
      <c r="N34" s="124" t="str">
        <f ca="1">IF(AND(E34='Povolené hodnoty'!$B$4,F34=2),G34+J34,"")</f>
        <v/>
      </c>
      <c r="O34" s="125" t="str">
        <f ca="1">IF(AND(E34='Povolené hodnoty'!$B$4,F34=1),G34+J34,"")</f>
        <v/>
      </c>
      <c r="P34" s="124" t="str">
        <f ca="1">IF(AND(E34='Povolené hodnoty'!$B$4,F34=10),H34+K34,"")</f>
        <v/>
      </c>
      <c r="Q34" s="125" t="str">
        <f ca="1">IF(AND(E34='Povolené hodnoty'!$B$4,F34=9),H34+K34,"")</f>
        <v/>
      </c>
      <c r="R34" s="124" t="str">
        <f ca="1">IF(AND(E34&lt;&gt;'Povolené hodnoty'!$B$4,F34=2),G34+J34,"")</f>
        <v/>
      </c>
      <c r="S34" s="126" t="str">
        <f ca="1">IF(AND(E34&lt;&gt;'Povolené hodnoty'!$B$4,F34=3),G34+J34,"")</f>
        <v/>
      </c>
      <c r="T34" s="126" t="str">
        <f ca="1">IF(AND(E34&lt;&gt;'Povolené hodnoty'!$B$4,F34=4),G34+J34,"")</f>
        <v/>
      </c>
      <c r="U34" s="126" t="str">
        <f ca="1">IF(AND(E34&lt;&gt;'Povolené hodnoty'!$B$4,OR(F34="5a",F34="5b")),G34+J34,"")</f>
        <v/>
      </c>
      <c r="V34" s="126">
        <f ca="1">IF(AND(E34&lt;&gt;'Povolené hodnoty'!$B$4,F34=6),G34+J34,"")</f>
        <v>3000</v>
      </c>
      <c r="W34" s="125" t="str">
        <f ca="1">IF(AND(E34&lt;&gt;'Povolené hodnoty'!$B$4,F34=7),G34+J34,"")</f>
        <v/>
      </c>
      <c r="X34" s="124" t="str">
        <f ca="1">IF(AND(E34&lt;&gt;'Povolené hodnoty'!$B$4,F34=10),H34+K34,"")</f>
        <v/>
      </c>
      <c r="Y34" s="126" t="str">
        <f ca="1">IF(AND(E34&lt;&gt;'Povolené hodnoty'!$B$4,F34=11),H34+K34,"")</f>
        <v/>
      </c>
      <c r="Z34" s="126" t="str">
        <f ca="1">IF(AND(E34&lt;&gt;'Povolené hodnoty'!$B$4,F34=12),H34+K34,"")</f>
        <v/>
      </c>
      <c r="AA34" s="125" t="str">
        <f ca="1">IF(AND(E34&lt;&gt;'Povolené hodnoty'!$B$4,F34=13),H34+K34,"")</f>
        <v/>
      </c>
    </row>
    <row r="35" spans="1:27" x14ac:dyDescent="0.2">
      <c r="A35" s="122">
        <v>28</v>
      </c>
      <c r="B35" s="150">
        <f t="shared" ca="1" si="5"/>
        <v>43419</v>
      </c>
      <c r="C35" s="151" t="str">
        <f t="shared" ca="1" si="5"/>
        <v>P23</v>
      </c>
      <c r="D35" s="152" t="str">
        <f t="shared" ca="1" si="5"/>
        <v>Kancelářské potřeby</v>
      </c>
      <c r="E35" s="153" t="str">
        <f t="shared" ca="1" si="5"/>
        <v>Nedaňový</v>
      </c>
      <c r="F35" s="154">
        <f t="shared" ca="1" si="5"/>
        <v>10</v>
      </c>
      <c r="G35" s="124">
        <f t="shared" ca="1" si="5"/>
        <v>0</v>
      </c>
      <c r="H35" s="126">
        <f t="shared" ca="1" si="5"/>
        <v>150</v>
      </c>
      <c r="I35" s="125">
        <f t="shared" ca="1" si="3"/>
        <v>3475</v>
      </c>
      <c r="J35" s="357">
        <f t="shared" ca="1" si="1"/>
        <v>0</v>
      </c>
      <c r="K35" s="358">
        <f t="shared" ca="1" si="1"/>
        <v>0</v>
      </c>
      <c r="L35" s="359">
        <f t="shared" ca="1" si="2"/>
        <v>8500</v>
      </c>
      <c r="M35" s="123">
        <v>28</v>
      </c>
      <c r="N35" s="124" t="str">
        <f ca="1">IF(AND(E35='Povolené hodnoty'!$B$4,F35=2),G35+J35,"")</f>
        <v/>
      </c>
      <c r="O35" s="125" t="str">
        <f ca="1">IF(AND(E35='Povolené hodnoty'!$B$4,F35=1),G35+J35,"")</f>
        <v/>
      </c>
      <c r="P35" s="124" t="str">
        <f ca="1">IF(AND(E35='Povolené hodnoty'!$B$4,F35=10),H35+K35,"")</f>
        <v/>
      </c>
      <c r="Q35" s="125" t="str">
        <f ca="1">IF(AND(E35='Povolené hodnoty'!$B$4,F35=9),H35+K35,"")</f>
        <v/>
      </c>
      <c r="R35" s="124" t="str">
        <f ca="1">IF(AND(E35&lt;&gt;'Povolené hodnoty'!$B$4,F35=2),G35+J35,"")</f>
        <v/>
      </c>
      <c r="S35" s="126" t="str">
        <f ca="1">IF(AND(E35&lt;&gt;'Povolené hodnoty'!$B$4,F35=3),G35+J35,"")</f>
        <v/>
      </c>
      <c r="T35" s="126" t="str">
        <f ca="1">IF(AND(E35&lt;&gt;'Povolené hodnoty'!$B$4,F35=4),G35+J35,"")</f>
        <v/>
      </c>
      <c r="U35" s="126" t="str">
        <f ca="1">IF(AND(E35&lt;&gt;'Povolené hodnoty'!$B$4,OR(F35="5a",F35="5b")),G35+J35,"")</f>
        <v/>
      </c>
      <c r="V35" s="126" t="str">
        <f ca="1">IF(AND(E35&lt;&gt;'Povolené hodnoty'!$B$4,F35=6),G35+J35,"")</f>
        <v/>
      </c>
      <c r="W35" s="125" t="str">
        <f ca="1">IF(AND(E35&lt;&gt;'Povolené hodnoty'!$B$4,F35=7),G35+J35,"")</f>
        <v/>
      </c>
      <c r="X35" s="124">
        <f ca="1">IF(AND(E35&lt;&gt;'Povolené hodnoty'!$B$4,F35=10),H35+K35,"")</f>
        <v>150</v>
      </c>
      <c r="Y35" s="126" t="str">
        <f ca="1">IF(AND(E35&lt;&gt;'Povolené hodnoty'!$B$4,F35=11),H35+K35,"")</f>
        <v/>
      </c>
      <c r="Z35" s="126" t="str">
        <f ca="1">IF(AND(E35&lt;&gt;'Povolené hodnoty'!$B$4,F35=12),H35+K35,"")</f>
        <v/>
      </c>
      <c r="AA35" s="125" t="str">
        <f ca="1">IF(AND(E35&lt;&gt;'Povolené hodnoty'!$B$4,F35=13),H35+K35,"")</f>
        <v/>
      </c>
    </row>
    <row r="36" spans="1:27" x14ac:dyDescent="0.2">
      <c r="A36" s="122">
        <v>29</v>
      </c>
      <c r="B36" s="150">
        <f t="shared" ca="1" si="5"/>
        <v>43424</v>
      </c>
      <c r="C36" s="151" t="str">
        <f t="shared" ca="1" si="5"/>
        <v>P24</v>
      </c>
      <c r="D36" s="152" t="str">
        <f t="shared" ca="1" si="5"/>
        <v>Příjem za zapůjčení (pronájem) čerpadla</v>
      </c>
      <c r="E36" s="153" t="str">
        <f t="shared" ca="1" si="5"/>
        <v>Daňový</v>
      </c>
      <c r="F36" s="154">
        <f t="shared" ca="1" si="5"/>
        <v>1</v>
      </c>
      <c r="G36" s="124">
        <f t="shared" ca="1" si="5"/>
        <v>1000</v>
      </c>
      <c r="H36" s="126">
        <f t="shared" ca="1" si="5"/>
        <v>0</v>
      </c>
      <c r="I36" s="125">
        <f t="shared" ca="1" si="3"/>
        <v>4475</v>
      </c>
      <c r="J36" s="357">
        <f t="shared" ca="1" si="1"/>
        <v>0</v>
      </c>
      <c r="K36" s="358">
        <f t="shared" ca="1" si="1"/>
        <v>0</v>
      </c>
      <c r="L36" s="359">
        <f t="shared" ca="1" si="2"/>
        <v>8500</v>
      </c>
      <c r="M36" s="123">
        <v>29</v>
      </c>
      <c r="N36" s="124" t="str">
        <f ca="1">IF(AND(E36='Povolené hodnoty'!$B$4,F36=2),G36+J36,"")</f>
        <v/>
      </c>
      <c r="O36" s="125">
        <f ca="1">IF(AND(E36='Povolené hodnoty'!$B$4,F36=1),G36+J36,"")</f>
        <v>1000</v>
      </c>
      <c r="P36" s="124" t="str">
        <f ca="1">IF(AND(E36='Povolené hodnoty'!$B$4,F36=10),H36+K36,"")</f>
        <v/>
      </c>
      <c r="Q36" s="125" t="str">
        <f ca="1">IF(AND(E36='Povolené hodnoty'!$B$4,F36=9),H36+K36,"")</f>
        <v/>
      </c>
      <c r="R36" s="124" t="str">
        <f ca="1">IF(AND(E36&lt;&gt;'Povolené hodnoty'!$B$4,F36=2),G36+J36,"")</f>
        <v/>
      </c>
      <c r="S36" s="126" t="str">
        <f ca="1">IF(AND(E36&lt;&gt;'Povolené hodnoty'!$B$4,F36=3),G36+J36,"")</f>
        <v/>
      </c>
      <c r="T36" s="126" t="str">
        <f ca="1">IF(AND(E36&lt;&gt;'Povolené hodnoty'!$B$4,F36=4),G36+J36,"")</f>
        <v/>
      </c>
      <c r="U36" s="126" t="str">
        <f ca="1">IF(AND(E36&lt;&gt;'Povolené hodnoty'!$B$4,OR(F36="5a",F36="5b")),G36+J36,"")</f>
        <v/>
      </c>
      <c r="V36" s="126" t="str">
        <f ca="1">IF(AND(E36&lt;&gt;'Povolené hodnoty'!$B$4,F36=6),G36+J36,"")</f>
        <v/>
      </c>
      <c r="W36" s="125" t="str">
        <f ca="1">IF(AND(E36&lt;&gt;'Povolené hodnoty'!$B$4,F36=7),G36+J36,"")</f>
        <v/>
      </c>
      <c r="X36" s="124" t="str">
        <f ca="1">IF(AND(E36&lt;&gt;'Povolené hodnoty'!$B$4,F36=10),H36+K36,"")</f>
        <v/>
      </c>
      <c r="Y36" s="126" t="str">
        <f ca="1">IF(AND(E36&lt;&gt;'Povolené hodnoty'!$B$4,F36=11),H36+K36,"")</f>
        <v/>
      </c>
      <c r="Z36" s="126" t="str">
        <f ca="1">IF(AND(E36&lt;&gt;'Povolené hodnoty'!$B$4,F36=12),H36+K36,"")</f>
        <v/>
      </c>
      <c r="AA36" s="125" t="str">
        <f ca="1">IF(AND(E36&lt;&gt;'Povolené hodnoty'!$B$4,F36=13),H36+K36,"")</f>
        <v/>
      </c>
    </row>
    <row r="37" spans="1:27" ht="13.5" thickBot="1" x14ac:dyDescent="0.25">
      <c r="A37" s="122">
        <v>30</v>
      </c>
      <c r="B37" s="150">
        <f t="shared" ca="1" si="5"/>
        <v>43434</v>
      </c>
      <c r="C37" s="151" t="str">
        <f t="shared" ca="1" si="5"/>
        <v>B6</v>
      </c>
      <c r="D37" s="152" t="str">
        <f t="shared" ca="1" si="5"/>
        <v>Dividendy z akcií</v>
      </c>
      <c r="E37" s="153" t="str">
        <f t="shared" ca="1" si="5"/>
        <v>Nedaňový</v>
      </c>
      <c r="F37" s="154">
        <f t="shared" ca="1" si="5"/>
        <v>4</v>
      </c>
      <c r="G37" s="124">
        <f t="shared" ca="1" si="5"/>
        <v>0</v>
      </c>
      <c r="H37" s="126">
        <f t="shared" ca="1" si="5"/>
        <v>0</v>
      </c>
      <c r="I37" s="125">
        <f t="shared" ca="1" si="3"/>
        <v>4475</v>
      </c>
      <c r="J37" s="357">
        <f t="shared" ca="1" si="1"/>
        <v>50</v>
      </c>
      <c r="K37" s="358">
        <f t="shared" ca="1" si="1"/>
        <v>0</v>
      </c>
      <c r="L37" s="359">
        <f t="shared" ca="1" si="2"/>
        <v>8550</v>
      </c>
      <c r="M37" s="123">
        <v>30</v>
      </c>
      <c r="N37" s="124" t="str">
        <f ca="1">IF(AND(E37='Povolené hodnoty'!$B$4,F37=2),G37+J37,"")</f>
        <v/>
      </c>
      <c r="O37" s="125" t="str">
        <f ca="1">IF(AND(E37='Povolené hodnoty'!$B$4,F37=1),G37+J37,"")</f>
        <v/>
      </c>
      <c r="P37" s="124" t="str">
        <f ca="1">IF(AND(E37='Povolené hodnoty'!$B$4,F37=10),H37+K37,"")</f>
        <v/>
      </c>
      <c r="Q37" s="125" t="str">
        <f ca="1">IF(AND(E37='Povolené hodnoty'!$B$4,F37=9),H37+K37,"")</f>
        <v/>
      </c>
      <c r="R37" s="124" t="str">
        <f ca="1">IF(AND(E37&lt;&gt;'Povolené hodnoty'!$B$4,F37=2),G37+J37,"")</f>
        <v/>
      </c>
      <c r="S37" s="126" t="str">
        <f ca="1">IF(AND(E37&lt;&gt;'Povolené hodnoty'!$B$4,F37=3),G37+J37,"")</f>
        <v/>
      </c>
      <c r="T37" s="126">
        <f ca="1">IF(AND(E37&lt;&gt;'Povolené hodnoty'!$B$4,F37=4),G37+J37,"")</f>
        <v>50</v>
      </c>
      <c r="U37" s="126" t="str">
        <f ca="1">IF(AND(E37&lt;&gt;'Povolené hodnoty'!$B$4,OR(F37="5a",F37="5b")),G37+J37,"")</f>
        <v/>
      </c>
      <c r="V37" s="126" t="str">
        <f ca="1">IF(AND(E37&lt;&gt;'Povolené hodnoty'!$B$4,F37=6),G37+J37,"")</f>
        <v/>
      </c>
      <c r="W37" s="125" t="str">
        <f ca="1">IF(AND(E37&lt;&gt;'Povolené hodnoty'!$B$4,F37=7),G37+J37,"")</f>
        <v/>
      </c>
      <c r="X37" s="124" t="str">
        <f ca="1">IF(AND(E37&lt;&gt;'Povolené hodnoty'!$B$4,F37=10),H37+K37,"")</f>
        <v/>
      </c>
      <c r="Y37" s="126" t="str">
        <f ca="1">IF(AND(E37&lt;&gt;'Povolené hodnoty'!$B$4,F37=11),H37+K37,"")</f>
        <v/>
      </c>
      <c r="Z37" s="126" t="str">
        <f ca="1">IF(AND(E37&lt;&gt;'Povolené hodnoty'!$B$4,F37=12),H37+K37,"")</f>
        <v/>
      </c>
      <c r="AA37" s="125" t="str">
        <f ca="1">IF(AND(E37&lt;&gt;'Povolené hodnoty'!$B$4,F37=13),H37+K37,"")</f>
        <v/>
      </c>
    </row>
    <row r="38" spans="1:27" s="93" customFormat="1" ht="13.5" customHeight="1" thickBot="1" x14ac:dyDescent="0.25">
      <c r="A38" s="127" t="s">
        <v>1</v>
      </c>
      <c r="B38" s="128"/>
      <c r="C38" s="128"/>
      <c r="D38" s="129" t="s">
        <v>144</v>
      </c>
      <c r="E38" s="129"/>
      <c r="F38" s="130"/>
      <c r="G38" s="131">
        <f ca="1">SUM(G8:G37)</f>
        <v>39525</v>
      </c>
      <c r="H38" s="132">
        <f ca="1">SUM(H8:H37)</f>
        <v>37050</v>
      </c>
      <c r="I38" s="133">
        <f ca="1">I7+G38-H38</f>
        <v>4475</v>
      </c>
      <c r="J38" s="360">
        <f ca="1">SUM(J8:J37)</f>
        <v>8050</v>
      </c>
      <c r="K38" s="361">
        <f ca="1">SUM(K8:K37)</f>
        <v>5500</v>
      </c>
      <c r="L38" s="362">
        <f ca="1">L7+J38-K38</f>
        <v>8550</v>
      </c>
      <c r="M38" s="112" t="s">
        <v>1</v>
      </c>
      <c r="N38" s="131">
        <f t="shared" ref="N38:AA38" ca="1" si="6">SUM(N8:N37)</f>
        <v>24025</v>
      </c>
      <c r="O38" s="133">
        <f t="shared" ca="1" si="6"/>
        <v>4000</v>
      </c>
      <c r="P38" s="131">
        <f t="shared" ca="1" si="6"/>
        <v>6300</v>
      </c>
      <c r="Q38" s="133">
        <f t="shared" ca="1" si="6"/>
        <v>100</v>
      </c>
      <c r="R38" s="131">
        <f t="shared" ca="1" si="6"/>
        <v>500</v>
      </c>
      <c r="S38" s="132">
        <f t="shared" ca="1" si="6"/>
        <v>2000</v>
      </c>
      <c r="T38" s="132">
        <f t="shared" ca="1" si="6"/>
        <v>50</v>
      </c>
      <c r="U38" s="132">
        <f t="shared" ca="1" si="6"/>
        <v>5000</v>
      </c>
      <c r="V38" s="132">
        <f t="shared" ca="1" si="6"/>
        <v>3000</v>
      </c>
      <c r="W38" s="133">
        <f t="shared" ca="1" si="6"/>
        <v>5000</v>
      </c>
      <c r="X38" s="131">
        <f t="shared" ca="1" si="6"/>
        <v>27150</v>
      </c>
      <c r="Y38" s="132">
        <f t="shared" ca="1" si="6"/>
        <v>0</v>
      </c>
      <c r="Z38" s="132">
        <f t="shared" ca="1" si="6"/>
        <v>5000</v>
      </c>
      <c r="AA38" s="133">
        <f t="shared" ca="1" si="6"/>
        <v>0</v>
      </c>
    </row>
    <row r="39" spans="1:27" s="93" customFormat="1" ht="13.5" customHeight="1" thickBot="1" x14ac:dyDescent="0.25">
      <c r="A39" s="127" t="s">
        <v>1</v>
      </c>
      <c r="B39" s="128"/>
      <c r="C39" s="128"/>
      <c r="D39" s="129" t="s">
        <v>41</v>
      </c>
      <c r="E39" s="129"/>
      <c r="F39" s="130"/>
      <c r="G39" s="131">
        <f ca="1">SUM(INDIRECT("Deník!"&amp;G$1&amp;"6"):INDIRECT("Deník!"&amp;G$1&amp;$B$41*30+5))</f>
        <v>39525</v>
      </c>
      <c r="H39" s="132">
        <f ca="1">SUM(INDIRECT("Deník!"&amp;H$1&amp;"6"):INDIRECT("Deník!"&amp;H$1&amp;$B$41*30+5))</f>
        <v>37050</v>
      </c>
      <c r="I39" s="133">
        <f ca="1">Deník!I5+'Tisk deníku'!G39-'Tisk deníku'!H39</f>
        <v>4475</v>
      </c>
      <c r="J39" s="360">
        <f ca="1">SUM(INDIRECT("Deník!"&amp;J$1&amp;"6"):INDIRECT("Deník!"&amp;J$1&amp;$B$41*30+5))</f>
        <v>8050</v>
      </c>
      <c r="K39" s="361">
        <f ca="1">SUM(INDIRECT("Deník!"&amp;K$1&amp;"6"):INDIRECT("Deník!"&amp;K$1&amp;$B$41*30+5))</f>
        <v>5500</v>
      </c>
      <c r="L39" s="362">
        <f ca="1">Deník!L5+'Tisk deníku'!J39-'Tisk deníku'!K39</f>
        <v>8550</v>
      </c>
      <c r="M39" s="112" t="s">
        <v>1</v>
      </c>
      <c r="N39" s="131">
        <f ca="1">SUM(INDIRECT("Deník!"&amp;N$1&amp;"6"):INDIRECT("Deník!"&amp;N$1&amp;$B$41*30+5))</f>
        <v>24025</v>
      </c>
      <c r="O39" s="133">
        <f ca="1">SUM(INDIRECT("Deník!"&amp;O$1&amp;"6"):INDIRECT("Deník!"&amp;O$1&amp;$B$41*30+5))</f>
        <v>4000</v>
      </c>
      <c r="P39" s="131">
        <f ca="1">SUM(INDIRECT("Deník!"&amp;P$1&amp;"6"):INDIRECT("Deník!"&amp;P$1&amp;$B$41*30+5))</f>
        <v>6300</v>
      </c>
      <c r="Q39" s="133">
        <f ca="1">SUM(INDIRECT("Deník!"&amp;Q$1&amp;"6"):INDIRECT("Deník!"&amp;Q$1&amp;$B$41*30+5))</f>
        <v>100</v>
      </c>
      <c r="R39" s="131">
        <f ca="1">SUM(INDIRECT("Deník!"&amp;R$1&amp;"6"):INDIRECT("Deník!"&amp;R$1&amp;$B$41*30+5))</f>
        <v>500</v>
      </c>
      <c r="S39" s="132">
        <f ca="1">SUM(INDIRECT("Deník!"&amp;S$1&amp;"6"):INDIRECT("Deník!"&amp;S$1&amp;$B$41*30+5))</f>
        <v>2000</v>
      </c>
      <c r="T39" s="132">
        <f ca="1">SUM(INDIRECT("Deník!"&amp;T$1&amp;"6"):INDIRECT("Deník!"&amp;T$1&amp;$B$41*30+5))</f>
        <v>50</v>
      </c>
      <c r="U39" s="132">
        <f ca="1">SUM(INDIRECT("Deník!"&amp;U$1&amp;"6"):INDIRECT("Deník!"&amp;U$1&amp;$B$41*30+5))</f>
        <v>5000</v>
      </c>
      <c r="V39" s="132">
        <f ca="1">SUM(INDIRECT("Deník!"&amp;V$1&amp;"6"):INDIRECT("Deník!"&amp;V$1&amp;$B$41*30+5))</f>
        <v>3000</v>
      </c>
      <c r="W39" s="133">
        <f ca="1">SUM(INDIRECT("Deník!"&amp;W$1&amp;"6"):INDIRECT("Deník!"&amp;W$1&amp;$B$41*30+5))</f>
        <v>5000</v>
      </c>
      <c r="X39" s="131">
        <f ca="1">SUM(INDIRECT("Deník!"&amp;X$1&amp;"6"):INDIRECT("Deník!"&amp;X$1&amp;$B$41*30+5))</f>
        <v>27150</v>
      </c>
      <c r="Y39" s="132">
        <f ca="1">SUM(INDIRECT("Deník!"&amp;Y$1&amp;"6"):INDIRECT("Deník!"&amp;Y$1&amp;$B$41*30+5))</f>
        <v>0</v>
      </c>
      <c r="Z39" s="132">
        <f ca="1">SUM(INDIRECT("Deník!"&amp;Z$1&amp;"6"):INDIRECT("Deník!"&amp;Z$1&amp;$B$41*30+5))</f>
        <v>5000</v>
      </c>
      <c r="AA39" s="133">
        <f ca="1">SUM(INDIRECT("Deník!"&amp;AA$1&amp;"6"):INDIRECT("Deník!"&amp;AA$1&amp;$B$41*30+5))</f>
        <v>0</v>
      </c>
    </row>
    <row r="40" spans="1:27" ht="13.5" customHeight="1" thickBot="1" x14ac:dyDescent="0.25">
      <c r="A40" s="97"/>
      <c r="B40" s="142" t="s">
        <v>170</v>
      </c>
      <c r="C40" s="97"/>
      <c r="D40" s="134" t="str">
        <f ca="1">IF(OR('Tisk deníku'!B41=7,'Tisk deníku'!C37=0),"Konečný stav k 31.12."&amp;YEAR(Deník!B6),"Průběžný stav")</f>
        <v>Průběžný stav</v>
      </c>
      <c r="E40" s="580" t="str">
        <f>IF('Přehled údajů k přiznání'!H45=ROUND(Deník!$E$218,0),"","Rozdíl příjmů a výdajů !!!")</f>
        <v/>
      </c>
      <c r="F40" s="581"/>
      <c r="G40" s="582"/>
      <c r="H40" s="137" t="s">
        <v>14</v>
      </c>
      <c r="I40" s="138">
        <f ca="1">I39</f>
        <v>4475</v>
      </c>
      <c r="J40" s="136"/>
      <c r="K40" s="137" t="s">
        <v>15</v>
      </c>
      <c r="L40" s="363">
        <f ca="1">L39</f>
        <v>8550</v>
      </c>
      <c r="M40" s="142" t="s">
        <v>170</v>
      </c>
      <c r="N40" s="587">
        <f ca="1">N39+O39</f>
        <v>28025</v>
      </c>
      <c r="O40" s="586"/>
      <c r="P40" s="587">
        <f ca="1">P39+Q39</f>
        <v>6400</v>
      </c>
      <c r="Q40" s="586"/>
      <c r="R40" s="587">
        <f ca="1">SUM(R39:W39)</f>
        <v>15550</v>
      </c>
      <c r="S40" s="585"/>
      <c r="T40" s="585"/>
      <c r="U40" s="585"/>
      <c r="V40" s="585"/>
      <c r="W40" s="586"/>
      <c r="X40" s="587">
        <f ca="1">SUM(X39:AA39)</f>
        <v>32150</v>
      </c>
      <c r="Y40" s="585"/>
      <c r="Z40" s="585"/>
      <c r="AA40" s="586"/>
    </row>
    <row r="41" spans="1:27" ht="13.5" customHeight="1" thickBot="1" x14ac:dyDescent="0.25">
      <c r="A41" s="97"/>
      <c r="B41" s="144">
        <v>1</v>
      </c>
      <c r="C41" s="97"/>
      <c r="D41" s="139" t="s">
        <v>22</v>
      </c>
      <c r="E41" s="372">
        <f ca="1">G39+J39-H39-K39</f>
        <v>5025</v>
      </c>
      <c r="F41" s="135"/>
      <c r="G41" s="136"/>
      <c r="H41" s="136"/>
      <c r="I41" s="136"/>
      <c r="K41" s="97"/>
      <c r="L41" s="97"/>
      <c r="M41" s="143">
        <f>B41</f>
        <v>1</v>
      </c>
      <c r="N41" s="583" t="s">
        <v>70</v>
      </c>
      <c r="O41" s="584"/>
      <c r="P41" s="585">
        <f ca="1">N40-P40</f>
        <v>21625</v>
      </c>
      <c r="Q41" s="586"/>
      <c r="R41" s="583" t="s">
        <v>36</v>
      </c>
      <c r="S41" s="584"/>
      <c r="T41" s="584"/>
      <c r="U41" s="584"/>
      <c r="V41" s="584"/>
      <c r="W41" s="584"/>
      <c r="X41" s="585">
        <f ca="1">R40-X40</f>
        <v>-16600</v>
      </c>
      <c r="Y41" s="585"/>
      <c r="Z41" s="585"/>
      <c r="AA41" s="586"/>
    </row>
  </sheetData>
  <sheetProtection sheet="1" objects="1" scenarios="1"/>
  <mergeCells count="30">
    <mergeCell ref="S4:S5"/>
    <mergeCell ref="T4:T5"/>
    <mergeCell ref="U4:U5"/>
    <mergeCell ref="V4:V5"/>
    <mergeCell ref="A3:D3"/>
    <mergeCell ref="E3:F3"/>
    <mergeCell ref="G3:L3"/>
    <mergeCell ref="N3:O4"/>
    <mergeCell ref="P3:Q4"/>
    <mergeCell ref="R3:W3"/>
    <mergeCell ref="W4:W5"/>
    <mergeCell ref="E4:E5"/>
    <mergeCell ref="F4:F5"/>
    <mergeCell ref="G4:I4"/>
    <mergeCell ref="J4:L4"/>
    <mergeCell ref="R4:R5"/>
    <mergeCell ref="X4:X5"/>
    <mergeCell ref="Y4:Y5"/>
    <mergeCell ref="Z4:Z5"/>
    <mergeCell ref="AA4:AA5"/>
    <mergeCell ref="X3:AA3"/>
    <mergeCell ref="E40:G40"/>
    <mergeCell ref="N41:O41"/>
    <mergeCell ref="P41:Q41"/>
    <mergeCell ref="R41:W41"/>
    <mergeCell ref="X41:AA41"/>
    <mergeCell ref="N40:O40"/>
    <mergeCell ref="P40:Q40"/>
    <mergeCell ref="R40:W40"/>
    <mergeCell ref="X40:AA40"/>
  </mergeCells>
  <conditionalFormatting sqref="B8:H37">
    <cfRule type="cellIs" dxfId="12" priority="3" operator="equal">
      <formula>0</formula>
    </cfRule>
  </conditionalFormatting>
  <conditionalFormatting sqref="J8:K37">
    <cfRule type="cellIs" dxfId="11" priority="2" operator="equal">
      <formula>0</formula>
    </cfRule>
  </conditionalFormatting>
  <conditionalFormatting sqref="E40:G40">
    <cfRule type="notContainsBlanks" dxfId="10" priority="1">
      <formula>LEN(TRIM(E40))&gt;0</formula>
    </cfRule>
  </conditionalFormatting>
  <dataValidations disablePrompts="1" count="2">
    <dataValidation type="list" allowBlank="1" showErrorMessage="1" errorTitle="Nepovolená hodnota" error="Zadána nepovolená hodnota._x000a__x000a_Lze zadat pouze hodnoty ze seznamů uvedených na záložce &quot;Povolené hodnoty&quot;._x000a_" sqref="F8:F37">
      <formula1>Označení</formula1>
    </dataValidation>
    <dataValidation type="list" allowBlank="1" showErrorMessage="1" errorTitle="Nepovolená hodnota" error="Zadána nepovolená hodnota._x000a__x000a_Lze zadat pouze hodnoty ze seznamů uvedených na záložce &quot;Povolené hodnoty&quot;._x000a_" promptTitle="Nadpis výběru" prompt="Zpráva při zadávání" sqref="E8:E37">
      <formula1>Klasifikace</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&amp;F</oddHeader>
  </headerFooter>
  <colBreaks count="1" manualBreakCount="1">
    <brk id="12" min="2" max="40" man="1"/>
  </colBreaks>
  <ignoredErrors>
    <ignoredError sqref="I8:I3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workbookViewId="0">
      <selection sqref="A1:L1"/>
    </sheetView>
  </sheetViews>
  <sheetFormatPr defaultRowHeight="12.75" x14ac:dyDescent="0.2"/>
  <cols>
    <col min="1" max="1" width="10.7109375" style="330" customWidth="1"/>
    <col min="2" max="2" width="3.5703125" style="330" customWidth="1"/>
    <col min="3" max="3" width="9.140625" style="173"/>
    <col min="4" max="4" width="3.42578125" style="330" customWidth="1"/>
    <col min="5" max="5" width="8.28515625" style="330" customWidth="1"/>
    <col min="6" max="6" width="11" style="173" customWidth="1"/>
    <col min="7" max="7" width="3.85546875" style="330" customWidth="1"/>
    <col min="8" max="8" width="11" style="330" customWidth="1"/>
    <col min="9" max="9" width="3.85546875" style="330" customWidth="1"/>
    <col min="10" max="10" width="14" style="330" customWidth="1"/>
    <col min="11" max="11" width="5" style="330" customWidth="1"/>
    <col min="12" max="12" width="13.7109375" style="330" customWidth="1"/>
    <col min="13" max="16384" width="9.140625" style="173"/>
  </cols>
  <sheetData>
    <row r="1" spans="1:12" ht="18" customHeight="1" x14ac:dyDescent="0.2">
      <c r="A1" s="688" t="s">
        <v>212</v>
      </c>
      <c r="B1" s="663"/>
      <c r="C1" s="663"/>
      <c r="D1" s="663"/>
      <c r="E1" s="663"/>
      <c r="F1" s="663"/>
      <c r="G1" s="663"/>
      <c r="H1" s="663"/>
      <c r="I1" s="663"/>
      <c r="J1" s="663"/>
      <c r="K1" s="663"/>
      <c r="L1" s="663"/>
    </row>
    <row r="2" spans="1:12" ht="12" customHeight="1" thickBot="1" x14ac:dyDescent="0.25">
      <c r="A2" s="644" t="s">
        <v>211</v>
      </c>
      <c r="B2" s="645"/>
      <c r="C2" s="645"/>
      <c r="D2" s="645"/>
      <c r="E2" s="645"/>
      <c r="F2" s="645"/>
      <c r="G2" s="645"/>
      <c r="H2" s="689"/>
      <c r="I2" s="689"/>
      <c r="J2" s="689"/>
      <c r="K2" s="689"/>
      <c r="L2" s="689"/>
    </row>
    <row r="3" spans="1:12" ht="18" customHeight="1" thickBot="1" x14ac:dyDescent="0.25">
      <c r="A3" s="630" t="str">
        <f>+'Základní údaje'!B2</f>
        <v>Pardubický kraj</v>
      </c>
      <c r="B3" s="631"/>
      <c r="C3" s="631"/>
      <c r="D3" s="631"/>
      <c r="E3" s="632"/>
      <c r="F3" s="690"/>
      <c r="G3" s="645"/>
      <c r="H3" s="691" t="s">
        <v>210</v>
      </c>
      <c r="I3" s="692"/>
      <c r="J3" s="692"/>
      <c r="K3" s="692"/>
      <c r="L3" s="693"/>
    </row>
    <row r="4" spans="1:12" ht="12" customHeight="1" thickBot="1" x14ac:dyDescent="0.25">
      <c r="A4" s="636" t="s">
        <v>209</v>
      </c>
      <c r="B4" s="648"/>
      <c r="C4" s="648"/>
      <c r="D4" s="648"/>
      <c r="E4" s="648"/>
      <c r="F4" s="611"/>
      <c r="G4" s="645"/>
      <c r="H4" s="694"/>
      <c r="I4" s="695"/>
      <c r="J4" s="695"/>
      <c r="K4" s="695"/>
      <c r="L4" s="696"/>
    </row>
    <row r="5" spans="1:12" ht="18" customHeight="1" thickBot="1" x14ac:dyDescent="0.25">
      <c r="A5" s="630" t="str">
        <f>+'Základní údaje'!B3</f>
        <v>Litomyšli</v>
      </c>
      <c r="B5" s="631"/>
      <c r="C5" s="631"/>
      <c r="D5" s="631"/>
      <c r="E5" s="632"/>
      <c r="F5" s="611"/>
      <c r="G5" s="645"/>
      <c r="H5" s="694"/>
      <c r="I5" s="695"/>
      <c r="J5" s="695"/>
      <c r="K5" s="695"/>
      <c r="L5" s="696"/>
    </row>
    <row r="6" spans="1:12" ht="12" customHeight="1" thickBot="1" x14ac:dyDescent="0.25">
      <c r="A6" s="700" t="s">
        <v>208</v>
      </c>
      <c r="B6" s="631"/>
      <c r="C6" s="631"/>
      <c r="D6" s="631"/>
      <c r="E6" s="631"/>
      <c r="F6" s="611"/>
      <c r="G6" s="645"/>
      <c r="H6" s="694"/>
      <c r="I6" s="695"/>
      <c r="J6" s="695"/>
      <c r="K6" s="695"/>
      <c r="L6" s="696"/>
    </row>
    <row r="7" spans="1:12" ht="18" customHeight="1" thickBot="1" x14ac:dyDescent="0.25">
      <c r="A7" s="630" t="str">
        <f>'Přehled údajů k přiznání'!F6</f>
        <v>CZ64211045</v>
      </c>
      <c r="B7" s="631"/>
      <c r="C7" s="631"/>
      <c r="D7" s="631"/>
      <c r="E7" s="632"/>
      <c r="F7" s="611"/>
      <c r="G7" s="645"/>
      <c r="H7" s="694"/>
      <c r="I7" s="695"/>
      <c r="J7" s="695"/>
      <c r="K7" s="695"/>
      <c r="L7" s="696"/>
    </row>
    <row r="8" spans="1:12" ht="12" customHeight="1" thickBot="1" x14ac:dyDescent="0.25">
      <c r="A8" s="700" t="s">
        <v>207</v>
      </c>
      <c r="B8" s="631"/>
      <c r="C8" s="631"/>
      <c r="D8" s="631"/>
      <c r="E8" s="631"/>
      <c r="F8" s="611"/>
      <c r="G8" s="645"/>
      <c r="H8" s="694"/>
      <c r="I8" s="695"/>
      <c r="J8" s="695"/>
      <c r="K8" s="695"/>
      <c r="L8" s="696"/>
    </row>
    <row r="9" spans="1:12" ht="18" customHeight="1" thickBot="1" x14ac:dyDescent="0.25">
      <c r="A9" s="701">
        <f>'Základní údaje'!B5</f>
        <v>64211045</v>
      </c>
      <c r="B9" s="702"/>
      <c r="C9" s="702"/>
      <c r="D9" s="702"/>
      <c r="E9" s="703"/>
      <c r="F9" s="611"/>
      <c r="G9" s="645"/>
      <c r="H9" s="694"/>
      <c r="I9" s="695"/>
      <c r="J9" s="695"/>
      <c r="K9" s="695"/>
      <c r="L9" s="696"/>
    </row>
    <row r="10" spans="1:12" ht="11.1" customHeight="1" thickBot="1" x14ac:dyDescent="0.25">
      <c r="A10" s="612" t="s">
        <v>206</v>
      </c>
      <c r="B10" s="611"/>
      <c r="C10" s="611"/>
      <c r="D10" s="611"/>
      <c r="E10" s="611"/>
      <c r="F10" s="611"/>
      <c r="G10" s="611"/>
      <c r="H10" s="697"/>
      <c r="I10" s="698"/>
      <c r="J10" s="698"/>
      <c r="K10" s="698"/>
      <c r="L10" s="699"/>
    </row>
    <row r="11" spans="1:12" ht="18" customHeight="1" thickBot="1" x14ac:dyDescent="0.25">
      <c r="A11" s="316" t="s">
        <v>205</v>
      </c>
      <c r="B11" s="317"/>
      <c r="C11" s="318" t="s">
        <v>361</v>
      </c>
      <c r="D11" s="319" t="s">
        <v>204</v>
      </c>
      <c r="E11" s="318" t="s">
        <v>360</v>
      </c>
      <c r="F11" s="611"/>
      <c r="G11" s="611"/>
      <c r="H11" s="704"/>
      <c r="I11" s="704"/>
      <c r="J11" s="704"/>
      <c r="K11" s="704"/>
      <c r="L11" s="704"/>
    </row>
    <row r="12" spans="1:12" ht="5.0999999999999996" customHeight="1" thickBot="1" x14ac:dyDescent="0.25">
      <c r="A12" s="610"/>
      <c r="B12" s="611"/>
      <c r="C12" s="611"/>
      <c r="D12" s="611"/>
      <c r="E12" s="611"/>
      <c r="F12" s="611"/>
      <c r="G12" s="611"/>
      <c r="H12" s="611"/>
      <c r="I12" s="611"/>
      <c r="J12" s="611"/>
      <c r="K12" s="611"/>
      <c r="L12" s="611"/>
    </row>
    <row r="13" spans="1:12" s="175" customFormat="1" ht="11.1" customHeight="1" x14ac:dyDescent="0.2">
      <c r="A13" s="676" t="s">
        <v>203</v>
      </c>
      <c r="B13" s="677"/>
      <c r="C13" s="677"/>
      <c r="D13" s="678"/>
      <c r="E13" s="679"/>
      <c r="F13" s="680"/>
      <c r="G13" s="683"/>
      <c r="H13" s="684"/>
      <c r="I13" s="685" t="s">
        <v>202</v>
      </c>
      <c r="J13" s="677"/>
      <c r="K13" s="678"/>
      <c r="L13" s="686">
        <v>0</v>
      </c>
    </row>
    <row r="14" spans="1:12" s="175" customFormat="1" ht="11.1" customHeight="1" thickBot="1" x14ac:dyDescent="0.25">
      <c r="A14" s="677"/>
      <c r="B14" s="677"/>
      <c r="C14" s="677"/>
      <c r="D14" s="678"/>
      <c r="E14" s="681"/>
      <c r="F14" s="682"/>
      <c r="G14" s="683"/>
      <c r="H14" s="684"/>
      <c r="I14" s="677"/>
      <c r="J14" s="677"/>
      <c r="K14" s="678"/>
      <c r="L14" s="687"/>
    </row>
    <row r="15" spans="1:12" s="175" customFormat="1" ht="5.0999999999999996" customHeight="1" thickBot="1" x14ac:dyDescent="0.25">
      <c r="A15" s="610"/>
      <c r="B15" s="611"/>
      <c r="C15" s="611"/>
      <c r="D15" s="611"/>
      <c r="E15" s="611"/>
      <c r="F15" s="611"/>
      <c r="G15" s="611"/>
      <c r="H15" s="611"/>
      <c r="I15" s="611"/>
      <c r="J15" s="611"/>
      <c r="K15" s="611"/>
      <c r="L15" s="611"/>
    </row>
    <row r="16" spans="1:12" s="175" customFormat="1" ht="15.95" customHeight="1" thickBot="1" x14ac:dyDescent="0.25">
      <c r="A16" s="612" t="s">
        <v>201</v>
      </c>
      <c r="B16" s="611"/>
      <c r="C16" s="611"/>
      <c r="D16" s="667"/>
      <c r="E16" s="320" t="s">
        <v>362</v>
      </c>
      <c r="F16" s="675"/>
      <c r="G16" s="611"/>
      <c r="H16" s="611"/>
      <c r="I16" s="612" t="s">
        <v>200</v>
      </c>
      <c r="J16" s="612"/>
      <c r="K16" s="652"/>
      <c r="L16" s="321">
        <v>0</v>
      </c>
    </row>
    <row r="17" spans="1:12" s="175" customFormat="1" ht="5.0999999999999996" customHeight="1" thickBot="1" x14ac:dyDescent="0.25">
      <c r="A17" s="610"/>
      <c r="B17" s="611"/>
      <c r="C17" s="611"/>
      <c r="D17" s="611"/>
      <c r="E17" s="611"/>
      <c r="F17" s="611"/>
      <c r="G17" s="611"/>
      <c r="H17" s="611"/>
      <c r="I17" s="611"/>
      <c r="J17" s="611"/>
      <c r="K17" s="611"/>
      <c r="L17" s="611"/>
    </row>
    <row r="18" spans="1:12" s="175" customFormat="1" ht="15.95" customHeight="1" thickBot="1" x14ac:dyDescent="0.25">
      <c r="A18" s="653" t="s">
        <v>199</v>
      </c>
      <c r="B18" s="654"/>
      <c r="C18" s="654"/>
      <c r="D18" s="654"/>
      <c r="E18" s="655"/>
      <c r="F18" s="611"/>
      <c r="G18" s="651" t="s">
        <v>363</v>
      </c>
      <c r="H18" s="625"/>
      <c r="I18" s="612" t="s">
        <v>198</v>
      </c>
      <c r="J18" s="612"/>
      <c r="K18" s="652"/>
      <c r="L18" s="321">
        <v>1</v>
      </c>
    </row>
    <row r="19" spans="1:12" s="175" customFormat="1" ht="5.0999999999999996" customHeight="1" thickBot="1" x14ac:dyDescent="0.25">
      <c r="A19" s="610"/>
      <c r="B19" s="611"/>
      <c r="C19" s="611"/>
      <c r="D19" s="611"/>
      <c r="E19" s="611"/>
      <c r="F19" s="611"/>
      <c r="G19" s="611"/>
      <c r="H19" s="611"/>
      <c r="I19" s="611"/>
      <c r="J19" s="611"/>
      <c r="K19" s="611"/>
      <c r="L19" s="611"/>
    </row>
    <row r="20" spans="1:12" ht="15.95" customHeight="1" thickBot="1" x14ac:dyDescent="0.25">
      <c r="A20" s="653" t="s">
        <v>197</v>
      </c>
      <c r="B20" s="654"/>
      <c r="C20" s="654"/>
      <c r="D20" s="654"/>
      <c r="E20" s="655"/>
      <c r="F20" s="320" t="s">
        <v>364</v>
      </c>
      <c r="G20" s="656" t="s">
        <v>196</v>
      </c>
      <c r="H20" s="645"/>
      <c r="I20" s="645"/>
      <c r="J20" s="645"/>
      <c r="K20" s="645"/>
      <c r="L20" s="645"/>
    </row>
    <row r="21" spans="1:12" ht="5.0999999999999996" customHeight="1" x14ac:dyDescent="0.2">
      <c r="A21" s="610"/>
      <c r="B21" s="611"/>
      <c r="C21" s="611"/>
      <c r="D21" s="611"/>
      <c r="E21" s="611"/>
      <c r="F21" s="611"/>
      <c r="G21" s="611"/>
      <c r="H21" s="611"/>
      <c r="I21" s="611"/>
      <c r="J21" s="611"/>
      <c r="K21" s="611"/>
      <c r="L21" s="611"/>
    </row>
    <row r="22" spans="1:12" ht="21.75" customHeight="1" x14ac:dyDescent="0.2">
      <c r="A22" s="657" t="s">
        <v>195</v>
      </c>
      <c r="B22" s="658"/>
      <c r="C22" s="658"/>
      <c r="D22" s="658"/>
      <c r="E22" s="658"/>
      <c r="F22" s="658"/>
      <c r="G22" s="658"/>
      <c r="H22" s="658"/>
      <c r="I22" s="658"/>
      <c r="J22" s="658"/>
      <c r="K22" s="658"/>
      <c r="L22" s="658"/>
    </row>
    <row r="23" spans="1:12" ht="14.1" customHeight="1" x14ac:dyDescent="0.2">
      <c r="A23" s="659" t="s">
        <v>194</v>
      </c>
      <c r="B23" s="660"/>
      <c r="C23" s="660"/>
      <c r="D23" s="660"/>
      <c r="E23" s="660"/>
      <c r="F23" s="660"/>
      <c r="G23" s="660"/>
      <c r="H23" s="660"/>
      <c r="I23" s="660"/>
      <c r="J23" s="660"/>
      <c r="K23" s="660"/>
      <c r="L23" s="660"/>
    </row>
    <row r="24" spans="1:12" ht="14.1" customHeight="1" x14ac:dyDescent="0.2">
      <c r="A24" s="661" t="s">
        <v>193</v>
      </c>
      <c r="B24" s="661"/>
      <c r="C24" s="661"/>
      <c r="D24" s="661"/>
      <c r="E24" s="661"/>
      <c r="F24" s="661"/>
      <c r="G24" s="661"/>
      <c r="H24" s="661"/>
      <c r="I24" s="661"/>
      <c r="J24" s="661"/>
      <c r="K24" s="661"/>
      <c r="L24" s="661"/>
    </row>
    <row r="25" spans="1:12" ht="17.25" customHeight="1" thickBot="1" x14ac:dyDescent="0.25">
      <c r="A25" s="662" t="s">
        <v>192</v>
      </c>
      <c r="B25" s="663"/>
      <c r="C25" s="663"/>
      <c r="D25" s="663"/>
      <c r="E25" s="663"/>
      <c r="F25" s="663"/>
      <c r="G25" s="664"/>
      <c r="H25" s="665"/>
      <c r="I25" s="665"/>
      <c r="J25" s="665"/>
      <c r="K25" s="665"/>
      <c r="L25" s="665"/>
    </row>
    <row r="26" spans="1:12" ht="17.25" customHeight="1" thickBot="1" x14ac:dyDescent="0.25">
      <c r="A26" s="666" t="s">
        <v>191</v>
      </c>
      <c r="B26" s="611"/>
      <c r="C26" s="611"/>
      <c r="D26" s="611"/>
      <c r="E26" s="667"/>
      <c r="F26" s="322" t="str">
        <f>"1.1."&amp;'Přehled údajů k přiznání'!D3</f>
        <v>1.1.2018</v>
      </c>
      <c r="G26" s="323" t="s">
        <v>190</v>
      </c>
      <c r="H26" s="322" t="str">
        <f>"31.12."&amp;'Přehled údajů k přiznání'!D3</f>
        <v>31.12.2018</v>
      </c>
      <c r="I26" s="668"/>
      <c r="J26" s="665"/>
      <c r="K26" s="665"/>
      <c r="L26" s="665"/>
    </row>
    <row r="27" spans="1:12" s="175" customFormat="1" x14ac:dyDescent="0.2">
      <c r="A27" s="669" t="s">
        <v>189</v>
      </c>
      <c r="B27" s="611"/>
      <c r="C27" s="611"/>
      <c r="D27" s="611"/>
      <c r="E27" s="611"/>
      <c r="F27" s="611"/>
      <c r="G27" s="611"/>
      <c r="H27" s="611"/>
      <c r="I27" s="611"/>
      <c r="J27" s="611"/>
      <c r="K27" s="611"/>
      <c r="L27" s="611"/>
    </row>
    <row r="28" spans="1:12" ht="12.75" customHeight="1" thickBot="1" x14ac:dyDescent="0.25">
      <c r="A28" s="636" t="s">
        <v>188</v>
      </c>
      <c r="B28" s="648"/>
      <c r="C28" s="648"/>
      <c r="D28" s="648"/>
      <c r="E28" s="648"/>
      <c r="F28" s="648"/>
      <c r="G28" s="648"/>
      <c r="H28" s="648"/>
      <c r="I28" s="648"/>
      <c r="J28" s="648"/>
      <c r="K28" s="648"/>
      <c r="L28" s="648"/>
    </row>
    <row r="29" spans="1:12" ht="18" customHeight="1" thickBot="1" x14ac:dyDescent="0.25">
      <c r="A29" s="670" t="str">
        <f>'Základní údaje'!B6&amp;IF('Základní údaje'!B6="SH ČMS - Sbor dobrovolných hasičů"," "&amp;'Základní údaje'!B11,"")</f>
        <v>SH ČMS - Sbor dobrovolných hasičů Osík</v>
      </c>
      <c r="B29" s="671"/>
      <c r="C29" s="671"/>
      <c r="D29" s="671"/>
      <c r="E29" s="671"/>
      <c r="F29" s="671"/>
      <c r="G29" s="671"/>
      <c r="H29" s="671"/>
      <c r="I29" s="671"/>
      <c r="J29" s="671"/>
      <c r="K29" s="671"/>
      <c r="L29" s="672"/>
    </row>
    <row r="30" spans="1:12" ht="5.0999999999999996" customHeight="1" thickBot="1" x14ac:dyDescent="0.25">
      <c r="A30" s="610"/>
      <c r="B30" s="611"/>
      <c r="C30" s="611"/>
      <c r="D30" s="611"/>
      <c r="E30" s="611"/>
      <c r="F30" s="611"/>
      <c r="G30" s="611"/>
      <c r="H30" s="611"/>
      <c r="I30" s="611"/>
      <c r="J30" s="611"/>
      <c r="K30" s="611"/>
      <c r="L30" s="611"/>
    </row>
    <row r="31" spans="1:12" ht="18" customHeight="1" thickBot="1" x14ac:dyDescent="0.25">
      <c r="A31" s="633"/>
      <c r="B31" s="673"/>
      <c r="C31" s="673"/>
      <c r="D31" s="673"/>
      <c r="E31" s="673"/>
      <c r="F31" s="673"/>
      <c r="G31" s="673"/>
      <c r="H31" s="673"/>
      <c r="I31" s="673"/>
      <c r="J31" s="673"/>
      <c r="K31" s="673"/>
      <c r="L31" s="674"/>
    </row>
    <row r="32" spans="1:12" ht="12.95" customHeight="1" x14ac:dyDescent="0.2">
      <c r="A32" s="612" t="s">
        <v>187</v>
      </c>
      <c r="B32" s="611"/>
      <c r="C32" s="611"/>
      <c r="D32" s="611"/>
      <c r="E32" s="611"/>
      <c r="F32" s="611"/>
      <c r="G32" s="611"/>
      <c r="H32" s="611"/>
      <c r="I32" s="611"/>
      <c r="J32" s="611"/>
      <c r="K32" s="611"/>
      <c r="L32" s="611"/>
    </row>
    <row r="33" spans="1:12" ht="12.95" customHeight="1" thickBot="1" x14ac:dyDescent="0.25">
      <c r="A33" s="644" t="s">
        <v>186</v>
      </c>
      <c r="B33" s="645"/>
      <c r="C33" s="645"/>
      <c r="D33" s="645"/>
      <c r="E33" s="645"/>
      <c r="F33" s="645"/>
      <c r="G33" s="645"/>
      <c r="H33" s="645"/>
      <c r="I33" s="611"/>
      <c r="J33" s="611"/>
      <c r="K33" s="611"/>
      <c r="L33" s="611"/>
    </row>
    <row r="34" spans="1:12" ht="18" customHeight="1" thickBot="1" x14ac:dyDescent="0.25">
      <c r="A34" s="619" t="str">
        <f>'Základní údaje'!B10</f>
        <v>Osík 240</v>
      </c>
      <c r="B34" s="620"/>
      <c r="C34" s="620"/>
      <c r="D34" s="620"/>
      <c r="E34" s="620"/>
      <c r="F34" s="620"/>
      <c r="G34" s="620"/>
      <c r="H34" s="620"/>
      <c r="I34" s="620"/>
      <c r="J34" s="620"/>
      <c r="K34" s="620"/>
      <c r="L34" s="621"/>
    </row>
    <row r="35" spans="1:12" ht="12.95" customHeight="1" thickBot="1" x14ac:dyDescent="0.25">
      <c r="A35" s="646" t="s">
        <v>185</v>
      </c>
      <c r="B35" s="647"/>
      <c r="C35" s="647"/>
      <c r="D35" s="647"/>
      <c r="E35" s="647"/>
      <c r="F35" s="647"/>
      <c r="G35" s="647"/>
      <c r="H35" s="648"/>
      <c r="I35" s="648"/>
      <c r="J35" s="648"/>
      <c r="K35" s="645"/>
      <c r="L35" s="324" t="s">
        <v>184</v>
      </c>
    </row>
    <row r="36" spans="1:12" ht="18" customHeight="1" thickBot="1" x14ac:dyDescent="0.25">
      <c r="A36" s="619" t="str">
        <f>+'Základní údaje'!B11</f>
        <v>Osík</v>
      </c>
      <c r="B36" s="649"/>
      <c r="C36" s="649"/>
      <c r="D36" s="649"/>
      <c r="E36" s="649"/>
      <c r="F36" s="649"/>
      <c r="G36" s="620"/>
      <c r="H36" s="620"/>
      <c r="I36" s="620"/>
      <c r="J36" s="650"/>
      <c r="K36" s="174"/>
      <c r="L36" s="325" t="str">
        <f>+'Základní údaje'!B12</f>
        <v>56967</v>
      </c>
    </row>
    <row r="37" spans="1:12" ht="12.95" customHeight="1" thickBot="1" x14ac:dyDescent="0.25">
      <c r="A37" s="641" t="s">
        <v>183</v>
      </c>
      <c r="B37" s="642"/>
      <c r="C37" s="642"/>
      <c r="D37" s="642"/>
      <c r="E37" s="642"/>
      <c r="F37" s="642"/>
      <c r="G37" s="643" t="s">
        <v>182</v>
      </c>
      <c r="H37" s="642"/>
      <c r="I37" s="642"/>
      <c r="J37" s="642"/>
      <c r="K37" s="644"/>
      <c r="L37" s="645"/>
    </row>
    <row r="38" spans="1:12" ht="18" customHeight="1" thickBot="1" x14ac:dyDescent="0.25">
      <c r="A38" s="622" t="s">
        <v>174</v>
      </c>
      <c r="B38" s="620"/>
      <c r="C38" s="621"/>
      <c r="D38" s="326"/>
      <c r="E38" s="325"/>
      <c r="F38" s="326"/>
      <c r="G38" s="623" t="str">
        <f>+'Základní údaje'!B14</f>
        <v>601 234 567</v>
      </c>
      <c r="H38" s="624"/>
      <c r="I38" s="625"/>
      <c r="J38" s="326"/>
      <c r="K38" s="626"/>
      <c r="L38" s="627"/>
    </row>
    <row r="39" spans="1:12" ht="9" customHeight="1" x14ac:dyDescent="0.2">
      <c r="A39" s="612"/>
      <c r="B39" s="611"/>
      <c r="C39" s="611"/>
      <c r="D39" s="611"/>
      <c r="E39" s="611"/>
      <c r="F39" s="611"/>
      <c r="G39" s="611"/>
      <c r="H39" s="611"/>
      <c r="I39" s="611"/>
      <c r="J39" s="611"/>
      <c r="K39" s="611"/>
      <c r="L39" s="611"/>
    </row>
    <row r="40" spans="1:12" ht="18" customHeight="1" x14ac:dyDescent="0.2">
      <c r="A40" s="618" t="s">
        <v>544</v>
      </c>
      <c r="B40" s="618"/>
      <c r="C40" s="618"/>
      <c r="D40" s="618"/>
      <c r="E40" s="618"/>
      <c r="F40" s="618"/>
      <c r="G40" s="618"/>
      <c r="H40" s="618"/>
      <c r="I40" s="618"/>
      <c r="J40" s="377" t="s">
        <v>545</v>
      </c>
      <c r="K40" s="616"/>
      <c r="L40" s="617"/>
    </row>
    <row r="41" spans="1:12" ht="9" customHeight="1" x14ac:dyDescent="0.2">
      <c r="A41" s="610"/>
      <c r="B41" s="611"/>
      <c r="C41" s="611"/>
      <c r="D41" s="611"/>
      <c r="E41" s="611"/>
      <c r="F41" s="611"/>
      <c r="G41" s="611"/>
      <c r="H41" s="611"/>
      <c r="I41" s="611"/>
      <c r="J41" s="611"/>
      <c r="K41" s="611"/>
      <c r="L41" s="611"/>
    </row>
    <row r="42" spans="1:12" ht="15.95" customHeight="1" x14ac:dyDescent="0.2">
      <c r="A42" s="612" t="s">
        <v>181</v>
      </c>
      <c r="B42" s="613"/>
      <c r="C42" s="613"/>
      <c r="D42" s="613"/>
      <c r="E42" s="613"/>
      <c r="F42" s="613"/>
      <c r="G42" s="613"/>
      <c r="H42" s="613"/>
      <c r="I42" s="613"/>
      <c r="J42" s="614"/>
      <c r="K42" s="615"/>
      <c r="L42" s="327" t="s">
        <v>363</v>
      </c>
    </row>
    <row r="43" spans="1:12" ht="9" customHeight="1" x14ac:dyDescent="0.2">
      <c r="A43" s="610"/>
      <c r="B43" s="611"/>
      <c r="C43" s="611"/>
      <c r="D43" s="611"/>
      <c r="E43" s="611"/>
      <c r="F43" s="611"/>
      <c r="G43" s="611"/>
      <c r="H43" s="611"/>
      <c r="I43" s="611"/>
      <c r="J43" s="611"/>
      <c r="K43" s="611"/>
      <c r="L43" s="611"/>
    </row>
    <row r="44" spans="1:12" ht="15.95" customHeight="1" x14ac:dyDescent="0.2">
      <c r="A44" s="612" t="s">
        <v>180</v>
      </c>
      <c r="B44" s="613"/>
      <c r="C44" s="613"/>
      <c r="D44" s="613"/>
      <c r="E44" s="613"/>
      <c r="F44" s="613"/>
      <c r="G44" s="613"/>
      <c r="H44" s="613"/>
      <c r="I44" s="613"/>
      <c r="J44" s="615"/>
      <c r="K44" s="616"/>
      <c r="L44" s="617"/>
    </row>
    <row r="45" spans="1:12" ht="9" customHeight="1" x14ac:dyDescent="0.2">
      <c r="A45" s="610"/>
      <c r="B45" s="611"/>
      <c r="C45" s="611"/>
      <c r="D45" s="611"/>
      <c r="E45" s="611"/>
      <c r="F45" s="611"/>
      <c r="G45" s="611"/>
      <c r="H45" s="611"/>
      <c r="I45" s="611"/>
      <c r="J45" s="611"/>
      <c r="K45" s="611"/>
      <c r="L45" s="611"/>
    </row>
    <row r="46" spans="1:12" ht="15.95" customHeight="1" x14ac:dyDescent="0.2">
      <c r="A46" s="612" t="s">
        <v>179</v>
      </c>
      <c r="B46" s="613"/>
      <c r="C46" s="613"/>
      <c r="D46" s="613"/>
      <c r="E46" s="613"/>
      <c r="F46" s="613"/>
      <c r="G46" s="613"/>
      <c r="H46" s="613"/>
      <c r="I46" s="613"/>
      <c r="J46" s="614"/>
      <c r="K46" s="615"/>
      <c r="L46" s="327" t="s">
        <v>363</v>
      </c>
    </row>
    <row r="47" spans="1:12" ht="8.25" customHeight="1" x14ac:dyDescent="0.2">
      <c r="A47" s="610"/>
      <c r="B47" s="611"/>
      <c r="C47" s="611"/>
      <c r="D47" s="611"/>
      <c r="E47" s="611"/>
      <c r="F47" s="611"/>
      <c r="G47" s="611"/>
      <c r="H47" s="611"/>
      <c r="I47" s="611"/>
      <c r="J47" s="611"/>
      <c r="K47" s="611"/>
      <c r="L47" s="611"/>
    </row>
    <row r="48" spans="1:12" ht="15.95" customHeight="1" x14ac:dyDescent="0.2">
      <c r="A48" s="612" t="s">
        <v>178</v>
      </c>
      <c r="B48" s="614"/>
      <c r="C48" s="614"/>
      <c r="D48" s="614"/>
      <c r="E48" s="614"/>
      <c r="F48" s="614"/>
      <c r="G48" s="614"/>
      <c r="H48" s="614"/>
      <c r="I48" s="615"/>
      <c r="J48" s="327" t="s">
        <v>369</v>
      </c>
      <c r="K48" s="328"/>
      <c r="L48" s="327" t="s">
        <v>370</v>
      </c>
    </row>
    <row r="49" spans="1:12" ht="9" customHeight="1" x14ac:dyDescent="0.2">
      <c r="A49" s="610"/>
      <c r="B49" s="611"/>
      <c r="C49" s="611"/>
      <c r="D49" s="611"/>
      <c r="E49" s="611"/>
      <c r="F49" s="611"/>
      <c r="G49" s="611"/>
      <c r="H49" s="611"/>
      <c r="I49" s="611"/>
      <c r="J49" s="611"/>
      <c r="K49" s="611"/>
      <c r="L49" s="611"/>
    </row>
    <row r="50" spans="1:12" ht="15.75" customHeight="1" x14ac:dyDescent="0.2">
      <c r="A50" s="612" t="s">
        <v>177</v>
      </c>
      <c r="B50" s="613"/>
      <c r="C50" s="613"/>
      <c r="D50" s="613"/>
      <c r="E50" s="613"/>
      <c r="F50" s="613"/>
      <c r="G50" s="613"/>
      <c r="H50" s="613"/>
      <c r="I50" s="613"/>
      <c r="J50" s="614"/>
      <c r="K50" s="615"/>
      <c r="L50" s="327" t="s">
        <v>363</v>
      </c>
    </row>
    <row r="51" spans="1:12" ht="9" customHeight="1" x14ac:dyDescent="0.2">
      <c r="A51" s="610"/>
      <c r="B51" s="611"/>
      <c r="C51" s="611"/>
      <c r="D51" s="611"/>
      <c r="E51" s="611"/>
      <c r="F51" s="611"/>
      <c r="G51" s="611"/>
      <c r="H51" s="611"/>
      <c r="I51" s="611"/>
      <c r="J51" s="611"/>
      <c r="K51" s="611"/>
      <c r="L51" s="611"/>
    </row>
    <row r="52" spans="1:12" ht="15.95" customHeight="1" thickBot="1" x14ac:dyDescent="0.25">
      <c r="A52" s="636" t="s">
        <v>176</v>
      </c>
      <c r="B52" s="637"/>
      <c r="C52" s="637"/>
      <c r="D52" s="637"/>
      <c r="E52" s="637"/>
      <c r="F52" s="637"/>
      <c r="G52" s="637"/>
      <c r="H52" s="637"/>
      <c r="I52" s="637"/>
      <c r="J52" s="637"/>
      <c r="K52" s="638" t="s">
        <v>175</v>
      </c>
      <c r="L52" s="611"/>
    </row>
    <row r="53" spans="1:12" ht="18" customHeight="1" thickBot="1" x14ac:dyDescent="0.25">
      <c r="A53" s="633" t="s">
        <v>368</v>
      </c>
      <c r="B53" s="634"/>
      <c r="C53" s="634"/>
      <c r="D53" s="634"/>
      <c r="E53" s="634"/>
      <c r="F53" s="634"/>
      <c r="G53" s="634"/>
      <c r="H53" s="634"/>
      <c r="I53" s="634"/>
      <c r="J53" s="635"/>
      <c r="K53" s="328"/>
      <c r="L53" s="329"/>
    </row>
    <row r="54" spans="1:12" ht="5.0999999999999996" customHeight="1" thickBot="1" x14ac:dyDescent="0.25">
      <c r="A54" s="610"/>
      <c r="B54" s="611"/>
      <c r="C54" s="611"/>
      <c r="D54" s="611"/>
      <c r="E54" s="611"/>
      <c r="F54" s="611"/>
      <c r="G54" s="611"/>
      <c r="H54" s="611"/>
      <c r="I54" s="611"/>
      <c r="J54" s="611"/>
      <c r="K54" s="611"/>
      <c r="L54" s="611"/>
    </row>
    <row r="55" spans="1:12" ht="18" customHeight="1" thickBot="1" x14ac:dyDescent="0.25">
      <c r="A55" s="630"/>
      <c r="B55" s="631"/>
      <c r="C55" s="631"/>
      <c r="D55" s="631"/>
      <c r="E55" s="631"/>
      <c r="F55" s="631"/>
      <c r="G55" s="631"/>
      <c r="H55" s="631"/>
      <c r="I55" s="631"/>
      <c r="J55" s="632"/>
      <c r="K55" s="328"/>
      <c r="L55" s="329"/>
    </row>
    <row r="56" spans="1:12" ht="9.9499999999999993" customHeight="1" x14ac:dyDescent="0.2">
      <c r="A56" s="629"/>
      <c r="B56" s="611"/>
      <c r="C56" s="611"/>
      <c r="D56" s="611"/>
      <c r="E56" s="611"/>
      <c r="F56" s="611"/>
      <c r="G56" s="611"/>
      <c r="H56" s="611"/>
      <c r="I56" s="611"/>
      <c r="J56" s="611"/>
      <c r="K56" s="611"/>
      <c r="L56" s="611"/>
    </row>
    <row r="57" spans="1:12" ht="19.5" customHeight="1" x14ac:dyDescent="0.2">
      <c r="A57" s="639" t="s">
        <v>542</v>
      </c>
      <c r="B57" s="639"/>
      <c r="C57" s="639"/>
      <c r="D57" s="639"/>
      <c r="E57" s="640" t="s">
        <v>543</v>
      </c>
      <c r="F57" s="640"/>
      <c r="G57" s="640"/>
      <c r="H57" s="640"/>
      <c r="I57" s="640"/>
      <c r="J57" s="640"/>
      <c r="K57" s="640"/>
      <c r="L57" s="640"/>
    </row>
    <row r="58" spans="1:12" x14ac:dyDescent="0.2">
      <c r="A58" s="628">
        <v>1</v>
      </c>
      <c r="B58" s="628"/>
      <c r="C58" s="628"/>
      <c r="D58" s="628"/>
      <c r="E58" s="628"/>
      <c r="F58" s="628"/>
      <c r="G58" s="628"/>
      <c r="H58" s="628"/>
      <c r="I58" s="628"/>
      <c r="J58" s="628"/>
      <c r="K58" s="628"/>
      <c r="L58" s="628"/>
    </row>
  </sheetData>
  <sheetProtection sheet="1" objects="1" scenarios="1"/>
  <mergeCells count="77">
    <mergeCell ref="A1:L1"/>
    <mergeCell ref="A2:L2"/>
    <mergeCell ref="A3:E3"/>
    <mergeCell ref="F3:G11"/>
    <mergeCell ref="H3:L10"/>
    <mergeCell ref="A4:E4"/>
    <mergeCell ref="A5:E5"/>
    <mergeCell ref="A6:E6"/>
    <mergeCell ref="A7:E7"/>
    <mergeCell ref="A8:E8"/>
    <mergeCell ref="A9:E9"/>
    <mergeCell ref="A10:E10"/>
    <mergeCell ref="H11:L11"/>
    <mergeCell ref="A12:L12"/>
    <mergeCell ref="A13:D14"/>
    <mergeCell ref="E13:F14"/>
    <mergeCell ref="G13:H14"/>
    <mergeCell ref="I13:K14"/>
    <mergeCell ref="L13:L14"/>
    <mergeCell ref="A15:L15"/>
    <mergeCell ref="A16:D16"/>
    <mergeCell ref="F16:H16"/>
    <mergeCell ref="I16:K16"/>
    <mergeCell ref="A17:L17"/>
    <mergeCell ref="A21:L21"/>
    <mergeCell ref="A22:L22"/>
    <mergeCell ref="A32:L32"/>
    <mergeCell ref="A33:L33"/>
    <mergeCell ref="A23:L23"/>
    <mergeCell ref="A24:L24"/>
    <mergeCell ref="A25:L25"/>
    <mergeCell ref="A26:E26"/>
    <mergeCell ref="I26:L26"/>
    <mergeCell ref="A27:L27"/>
    <mergeCell ref="A28:L28"/>
    <mergeCell ref="A29:L29"/>
    <mergeCell ref="A30:L30"/>
    <mergeCell ref="A31:L31"/>
    <mergeCell ref="G18:H18"/>
    <mergeCell ref="I18:K18"/>
    <mergeCell ref="A19:L19"/>
    <mergeCell ref="A20:E20"/>
    <mergeCell ref="G20:L20"/>
    <mergeCell ref="A18:F18"/>
    <mergeCell ref="A37:F37"/>
    <mergeCell ref="G37:J37"/>
    <mergeCell ref="K37:L37"/>
    <mergeCell ref="A35:K35"/>
    <mergeCell ref="A36:J36"/>
    <mergeCell ref="A34:L34"/>
    <mergeCell ref="A38:C38"/>
    <mergeCell ref="G38:I38"/>
    <mergeCell ref="K38:L38"/>
    <mergeCell ref="A58:L58"/>
    <mergeCell ref="A44:J44"/>
    <mergeCell ref="K44:L44"/>
    <mergeCell ref="A56:L56"/>
    <mergeCell ref="A55:J55"/>
    <mergeCell ref="A49:L49"/>
    <mergeCell ref="A53:J53"/>
    <mergeCell ref="A52:J52"/>
    <mergeCell ref="K52:L52"/>
    <mergeCell ref="A57:D57"/>
    <mergeCell ref="E57:L57"/>
    <mergeCell ref="A54:L54"/>
    <mergeCell ref="A51:L51"/>
    <mergeCell ref="A39:L39"/>
    <mergeCell ref="A42:K42"/>
    <mergeCell ref="A43:L43"/>
    <mergeCell ref="A41:L41"/>
    <mergeCell ref="A45:L45"/>
    <mergeCell ref="A46:K46"/>
    <mergeCell ref="A50:K50"/>
    <mergeCell ref="A47:L47"/>
    <mergeCell ref="A48:I48"/>
    <mergeCell ref="K40:L40"/>
    <mergeCell ref="A40:I40"/>
  </mergeCells>
  <printOptions horizontalCentered="1" verticalCentered="1"/>
  <pageMargins left="0.23622047244094491" right="0.23622047244094491" top="0.23622047244094491" bottom="0.23622047244094491"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14</vt:i4>
      </vt:variant>
    </vt:vector>
  </HeadingPairs>
  <TitlesOfParts>
    <vt:vector size="31" baseType="lpstr">
      <vt:lpstr>Instrukce</vt:lpstr>
      <vt:lpstr>Historie verzí</vt:lpstr>
      <vt:lpstr>Základní údaje</vt:lpstr>
      <vt:lpstr>Deník</vt:lpstr>
      <vt:lpstr>Evidence DKP</vt:lpstr>
      <vt:lpstr>Přehled údajů k přiznání</vt:lpstr>
      <vt:lpstr>Přehled o majetku a závazcích</vt:lpstr>
      <vt:lpstr>Tisk deníku</vt:lpstr>
      <vt:lpstr>str 1</vt:lpstr>
      <vt:lpstr>str 2</vt:lpstr>
      <vt:lpstr>str 3</vt:lpstr>
      <vt:lpstr>str 4</vt:lpstr>
      <vt:lpstr>str 5</vt:lpstr>
      <vt:lpstr>str 6</vt:lpstr>
      <vt:lpstr>str 7</vt:lpstr>
      <vt:lpstr>str 8</vt:lpstr>
      <vt:lpstr>Povolené hodnoty</vt:lpstr>
      <vt:lpstr>Klasifikace</vt:lpstr>
      <vt:lpstr>Instrukce!Oblast_tisku</vt:lpstr>
      <vt:lpstr>'Přehled o majetku a závazcích'!Oblast_tisku</vt:lpstr>
      <vt:lpstr>'Přehled údajů k přiznání'!Oblast_tisku</vt:lpstr>
      <vt:lpstr>'str 1'!Oblast_tisku</vt:lpstr>
      <vt:lpstr>'str 2'!Oblast_tisku</vt:lpstr>
      <vt:lpstr>'str 3'!Oblast_tisku</vt:lpstr>
      <vt:lpstr>'str 4'!Oblast_tisku</vt:lpstr>
      <vt:lpstr>'str 5'!Oblast_tisku</vt:lpstr>
      <vt:lpstr>'str 6'!Oblast_tisku</vt:lpstr>
      <vt:lpstr>'str 7'!Oblast_tisku</vt:lpstr>
      <vt:lpstr>'str 8'!Oblast_tisku</vt:lpstr>
      <vt:lpstr>'Tisk deníku'!Oblast_tisku</vt:lpstr>
      <vt:lpstr>Označení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Peněžní deník SDH</dc:title>
  <dc:creator>Michal.Zolfl@webcom.cz</dc:creator>
  <cp:lastModifiedBy>Zölfl Michal</cp:lastModifiedBy>
  <cp:lastPrinted>2019-01-27T13:54:32Z</cp:lastPrinted>
  <dcterms:created xsi:type="dcterms:W3CDTF">1997-10-07T09:15:48Z</dcterms:created>
  <dcterms:modified xsi:type="dcterms:W3CDTF">2019-01-28T09:24:15Z</dcterms:modified>
</cp:coreProperties>
</file>